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70" windowHeight="7485"/>
  </bookViews>
  <sheets>
    <sheet name="is" sheetId="1" r:id="rId1"/>
    <sheet name="bs" sheetId="2" r:id="rId2"/>
    <sheet name="cf" sheetId="3" r:id="rId3"/>
    <sheet name="eq" sheetId="4" r:id="rId4"/>
  </sheets>
  <externalReferences>
    <externalReference r:id="rId5"/>
    <externalReference r:id="rId6"/>
    <externalReference r:id="rId7"/>
  </externalReferences>
  <definedNames>
    <definedName name="_xlnm.Print_Area" localSheetId="0">is!$A$1:$K$63</definedName>
  </definedNames>
  <calcPr calcId="125725"/>
</workbook>
</file>

<file path=xl/calcChain.xml><?xml version="1.0" encoding="utf-8"?>
<calcChain xmlns="http://schemas.openxmlformats.org/spreadsheetml/2006/main">
  <c r="F50" i="2"/>
  <c r="F49"/>
  <c r="F48"/>
  <c r="F47"/>
  <c r="F44"/>
  <c r="F40"/>
  <c r="F39"/>
  <c r="F38"/>
  <c r="F37"/>
  <c r="F36"/>
  <c r="F29"/>
  <c r="F28"/>
  <c r="F27"/>
  <c r="F26"/>
  <c r="F25"/>
  <c r="F21"/>
  <c r="F20"/>
  <c r="F19"/>
  <c r="F18"/>
  <c r="I22" i="1" l="1"/>
  <c r="K54" l="1"/>
  <c r="E49"/>
  <c r="E38"/>
  <c r="E34"/>
  <c r="E30"/>
  <c r="E26"/>
  <c r="E22"/>
  <c r="G48" i="3"/>
  <c r="G46"/>
  <c r="G42"/>
  <c r="G41"/>
  <c r="G40"/>
  <c r="G34"/>
  <c r="G31"/>
  <c r="G30"/>
  <c r="G23"/>
  <c r="G22"/>
  <c r="G21"/>
  <c r="G20"/>
  <c r="G35"/>
  <c r="G33"/>
  <c r="G59"/>
  <c r="G58"/>
  <c r="N29" i="4"/>
  <c r="N25"/>
  <c r="N17"/>
  <c r="G38" i="1"/>
  <c r="G34"/>
  <c r="G30"/>
  <c r="G28"/>
  <c r="G26"/>
  <c r="G22"/>
  <c r="G20"/>
  <c r="K24"/>
  <c r="K32" s="1"/>
  <c r="K36" s="1"/>
  <c r="K40" s="1"/>
  <c r="J19" i="4"/>
  <c r="J31" s="1"/>
  <c r="I60" i="3"/>
  <c r="I61" s="1"/>
  <c r="G53" s="1"/>
  <c r="D21" i="4"/>
  <c r="D31" s="1"/>
  <c r="H31"/>
  <c r="H49" i="2"/>
  <c r="H48"/>
  <c r="H47"/>
  <c r="H44"/>
  <c r="H39"/>
  <c r="H37"/>
  <c r="H36"/>
  <c r="H29"/>
  <c r="H28"/>
  <c r="H27"/>
  <c r="H26"/>
  <c r="H25"/>
  <c r="H21"/>
  <c r="H19"/>
  <c r="H18"/>
  <c r="G12" i="3"/>
  <c r="A8"/>
  <c r="A8" i="4" s="1"/>
  <c r="K16" i="1"/>
  <c r="I16"/>
  <c r="K56"/>
  <c r="I56"/>
  <c r="G56"/>
  <c r="E56"/>
  <c r="I49" i="3"/>
  <c r="I43"/>
  <c r="I28"/>
  <c r="I32" s="1"/>
  <c r="I36" s="1"/>
  <c r="G24" i="1"/>
  <c r="G32" s="1"/>
  <c r="N21" i="4" l="1"/>
  <c r="E28" i="1"/>
  <c r="N19" i="4"/>
  <c r="F52" i="2"/>
  <c r="F54" s="1"/>
  <c r="I51" i="3"/>
  <c r="I55" s="1"/>
  <c r="G61"/>
  <c r="H23" i="2"/>
  <c r="H31"/>
  <c r="H42"/>
  <c r="H58" s="1"/>
  <c r="H52"/>
  <c r="H33"/>
  <c r="H54"/>
  <c r="H56" s="1"/>
  <c r="F31"/>
  <c r="G36" i="1"/>
  <c r="K45"/>
  <c r="K48"/>
  <c r="E20" l="1"/>
  <c r="G40"/>
  <c r="G48" s="1"/>
  <c r="G54" s="1"/>
  <c r="K51"/>
  <c r="E24" l="1"/>
  <c r="E32" s="1"/>
  <c r="E36" s="1"/>
  <c r="G51"/>
  <c r="G45"/>
  <c r="I38"/>
  <c r="I34"/>
  <c r="I30"/>
  <c r="F23" i="2"/>
  <c r="F33" s="1"/>
  <c r="E40" i="1" l="1"/>
  <c r="I28"/>
  <c r="E45" l="1"/>
  <c r="E48"/>
  <c r="E51" s="1"/>
  <c r="E54" s="1"/>
  <c r="I20"/>
  <c r="I24" l="1"/>
  <c r="L27" i="4"/>
  <c r="L31" l="1"/>
  <c r="N27"/>
  <c r="G47" i="3" l="1"/>
  <c r="G49" s="1"/>
  <c r="G39"/>
  <c r="G43" s="1"/>
  <c r="I26" i="1" l="1"/>
  <c r="I32" s="1"/>
  <c r="I36" s="1"/>
  <c r="I40" l="1"/>
  <c r="I45" s="1"/>
  <c r="I48"/>
  <c r="G16" i="3" l="1"/>
  <c r="G28" s="1"/>
  <c r="G32" s="1"/>
  <c r="G36" s="1"/>
  <c r="G51" s="1"/>
  <c r="G55" s="1"/>
  <c r="F42" i="2" l="1"/>
  <c r="F58" l="1"/>
  <c r="F56"/>
  <c r="I49" i="1"/>
  <c r="I51" s="1"/>
  <c r="F23" i="4" s="1"/>
  <c r="I54" i="1" l="1"/>
  <c r="N23" i="4" l="1"/>
  <c r="N31" s="1"/>
  <c r="F31"/>
</calcChain>
</file>

<file path=xl/sharedStrings.xml><?xml version="1.0" encoding="utf-8"?>
<sst xmlns="http://schemas.openxmlformats.org/spreadsheetml/2006/main" count="171" uniqueCount="136">
  <si>
    <t>INDIVIDUAL QUARTER</t>
  </si>
  <si>
    <t>CURRENT</t>
  </si>
  <si>
    <t>QUARTER ENDED</t>
  </si>
  <si>
    <t>PRECEDING</t>
  </si>
  <si>
    <t>YEAR TO DATE</t>
  </si>
  <si>
    <t>Revenue</t>
  </si>
  <si>
    <t>Cost of Sales</t>
  </si>
  <si>
    <t>Gross Profit</t>
  </si>
  <si>
    <t>Other Income</t>
  </si>
  <si>
    <t>Administration Expenses</t>
  </si>
  <si>
    <t>Other Operating Expenses</t>
  </si>
  <si>
    <t>31 DEC 2010</t>
  </si>
  <si>
    <t>AS AT PRECEDING</t>
  </si>
  <si>
    <t>ASSETS</t>
  </si>
  <si>
    <t>NON-CURRENT ASSETS</t>
  </si>
  <si>
    <t>CURRENT ASSETS</t>
  </si>
  <si>
    <t>Fixed deposits with a licensed bank</t>
  </si>
  <si>
    <t>Cash and bank balances</t>
  </si>
  <si>
    <t>TOTAL ASSETS</t>
  </si>
  <si>
    <t>TOTAL EQUITY</t>
  </si>
  <si>
    <t>NON-CURRENT LIABILITY</t>
  </si>
  <si>
    <t>CURRENT LIABILITIES</t>
  </si>
  <si>
    <t>TOTAL LIABILITIES</t>
  </si>
  <si>
    <t>TOTAL EQUITY AND LIABILITIES</t>
  </si>
  <si>
    <t>CASH FLOWS FROM OPERATING ACTIVITIES</t>
  </si>
  <si>
    <t>Profit before taxation</t>
  </si>
  <si>
    <t>Adjustments for:-</t>
  </si>
  <si>
    <t>Amortisation of development expenditure</t>
  </si>
  <si>
    <t xml:space="preserve">Depreciation of equipment </t>
  </si>
  <si>
    <t>Interest expense</t>
  </si>
  <si>
    <t>Interest income</t>
  </si>
  <si>
    <t>Working capital:-</t>
  </si>
  <si>
    <t>Decrease in trade and other receivables</t>
  </si>
  <si>
    <t>Increase in trade and other payables</t>
  </si>
  <si>
    <t>CASH FROM OPERATIONS</t>
  </si>
  <si>
    <t>Income tax paid</t>
  </si>
  <si>
    <t>Interest paid</t>
  </si>
  <si>
    <t>NET CASH FROM OPERATIONS</t>
  </si>
  <si>
    <t>CASH FLOWS FOR INVESTING ACTIVITIES</t>
  </si>
  <si>
    <t>Purchase of equipment</t>
  </si>
  <si>
    <t>Interest received</t>
  </si>
  <si>
    <t>NET CASH FOR INVESTING ACTIVITIES</t>
  </si>
  <si>
    <t>CASH FLOWS FOR FINANCING ACTIVITIES</t>
  </si>
  <si>
    <t>Repayment of hire purchase obligations</t>
  </si>
  <si>
    <t>NET CASH FOR FINANCING ACTIVITIES</t>
  </si>
  <si>
    <t>CASH AND CASH EQUIVALENTS COMPRISE:</t>
  </si>
  <si>
    <t>Bank overdraft</t>
  </si>
  <si>
    <t>OF THE FINANCIAL PERIOD</t>
  </si>
  <si>
    <t xml:space="preserve">CASH AND CASH EQUIVALENTS AT BEGINNING </t>
  </si>
  <si>
    <t>Net Profit for the Financial Year</t>
  </si>
  <si>
    <t>SHARE CAPITAL</t>
  </si>
  <si>
    <t>TOTAL</t>
  </si>
  <si>
    <t>DEFICIT</t>
  </si>
  <si>
    <t>MERGER</t>
  </si>
  <si>
    <t>CORRESPONDING</t>
  </si>
  <si>
    <t>CUMULATIVE PERIOD</t>
  </si>
  <si>
    <t>RM '000</t>
  </si>
  <si>
    <t>Profit before Taxation</t>
  </si>
  <si>
    <t>Equity Holders of the Company</t>
  </si>
  <si>
    <t>Earning per Share (sen)</t>
  </si>
  <si>
    <t>- Basic</t>
  </si>
  <si>
    <t>- Diluted</t>
  </si>
  <si>
    <t>AS AT END OF</t>
  </si>
  <si>
    <t>Borrowings</t>
  </si>
  <si>
    <t>Net Assets per Share (sen)</t>
  </si>
  <si>
    <t>(The figures have not been audited)</t>
  </si>
  <si>
    <t>NET DECREASE IN CASH AND CASH EQUIVALENT</t>
  </si>
  <si>
    <t>CASH AND CASH EQUIVALENTS AT END OF FINANCIAL PERIOD</t>
  </si>
  <si>
    <t>CONDENSED CONSOLIDATED STATEMENT OF COMPREHENSIVE INCOME</t>
  </si>
  <si>
    <t>CONDENSED CONSOLIDATED STATEMENT OF CHANGES IN EQUITY</t>
  </si>
  <si>
    <t xml:space="preserve">CONDENSED CONSOLIDATED STATEMENT OF FINANCIAL POSITION </t>
  </si>
  <si>
    <t>CURRENT QUARTER</t>
  </si>
  <si>
    <t>Development Expenditure</t>
  </si>
  <si>
    <t>Other Investments</t>
  </si>
  <si>
    <t>Trade Receivables</t>
  </si>
  <si>
    <t>Other Receivables, Deposits and Prepayments</t>
  </si>
  <si>
    <t>Tax Recoverable Account</t>
  </si>
  <si>
    <t>Cash and Bank balances</t>
  </si>
  <si>
    <t>Share Capital</t>
  </si>
  <si>
    <t>Retained Profits</t>
  </si>
  <si>
    <t>Share Premium</t>
  </si>
  <si>
    <t>Merger Deficit</t>
  </si>
  <si>
    <t xml:space="preserve">Trade Payables </t>
  </si>
  <si>
    <t>Other Payables and Accruals</t>
  </si>
  <si>
    <t>Issuance of Shares</t>
  </si>
  <si>
    <t>SHARE</t>
  </si>
  <si>
    <t>PREMIUM</t>
  </si>
  <si>
    <t>Fixed Deposits with a Licensed bank</t>
  </si>
  <si>
    <t>Allowance for impairment losses on receivables</t>
  </si>
  <si>
    <t>Development/Deferred expenditure</t>
  </si>
  <si>
    <t>Results from Operating Activities</t>
  </si>
  <si>
    <t>Other Comprehensive Income</t>
  </si>
  <si>
    <t>(Unaudited)</t>
  </si>
  <si>
    <t>(Audited)</t>
  </si>
  <si>
    <t xml:space="preserve">EQUITY </t>
  </si>
  <si>
    <t>FINANCIAL YEAR ENDED</t>
  </si>
  <si>
    <t xml:space="preserve">Equipment </t>
  </si>
  <si>
    <t>Loan repayment</t>
  </si>
  <si>
    <t>Consolidated Adjustment</t>
  </si>
  <si>
    <t>DISTRIBUTABLE</t>
  </si>
  <si>
    <t>RETAINED PROFITS</t>
  </si>
  <si>
    <t>for the Period</t>
  </si>
  <si>
    <t>Profit after Taxation</t>
  </si>
  <si>
    <t>Total Comprehensive Income</t>
  </si>
  <si>
    <t>Withdrawal of fixed deposit</t>
  </si>
  <si>
    <t xml:space="preserve">Non-Controlling Interest  </t>
  </si>
  <si>
    <t>Profit Attributable to:</t>
  </si>
  <si>
    <t>Taxation</t>
  </si>
  <si>
    <t>AT 1 JAN 2011</t>
  </si>
  <si>
    <t>Dividends paid/Advance from subsidiary</t>
  </si>
  <si>
    <t>Finance Cost</t>
  </si>
  <si>
    <t>(The Condensed Consolidated Statement of Comprehensive Income should be read in conjunction with the Audited Financial</t>
  </si>
  <si>
    <t>Statement for the year ended 31 December 2010)</t>
  </si>
  <si>
    <t>(The Condensed Consolidated Statement of Financial Position should be read in conjunction with the Audited Financial</t>
  </si>
  <si>
    <t>CONDENSED CONSOLIDATED STATEMENT OF CASHFLOW</t>
  </si>
  <si>
    <t>(The Condensed Consolidated Statement of Cashflow should be read in conjunction with the Audited Financial Statement for the</t>
  </si>
  <si>
    <t>year ended 31 December 2010)</t>
  </si>
  <si>
    <r>
      <t xml:space="preserve">CENTURY SOFTWARE HOLDINGS BERHAD </t>
    </r>
    <r>
      <rPr>
        <sz val="9"/>
        <rFont val="Arial"/>
        <family val="2"/>
      </rPr>
      <t>(Company No.: 828269-A)</t>
    </r>
  </si>
  <si>
    <t>FOR THE QUARTER ENDED 31 DECEMBER 2011</t>
  </si>
  <si>
    <t>31 DEC 2011</t>
  </si>
  <si>
    <t>AS AT 31 DECEMBER 2011</t>
  </si>
  <si>
    <t>AS AT 31 DEC 2011</t>
  </si>
  <si>
    <t>(The Condensed Consolidated Statement of Changes in Equity should be read in conjunction with the Audited Financial Statement</t>
  </si>
  <si>
    <t>for the year ended 31 December 2010)</t>
  </si>
  <si>
    <t>Goodwill</t>
  </si>
  <si>
    <t>Non-Controling Interest</t>
  </si>
  <si>
    <t>Excess of the acquirer’s interest in the net fair value</t>
  </si>
  <si>
    <t>of the acquiree's identifiable asset, liabilities and</t>
  </si>
  <si>
    <t>contingent liabilities over the business combination costs</t>
  </si>
  <si>
    <t>arising from acquisition of a subsidiary</t>
  </si>
  <si>
    <t>Proceed from public issue/Acquisition of subsidiary</t>
  </si>
  <si>
    <t>Dividend</t>
  </si>
  <si>
    <t xml:space="preserve">NON </t>
  </si>
  <si>
    <t>CONTROLLING</t>
  </si>
  <si>
    <t>INTEREST</t>
  </si>
  <si>
    <t>Provision for Tax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</si>
</sst>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_);_(* \(#,##0.000\);_(* &quot;-&quot;??_);_(@_)"/>
  </numFmts>
  <fonts count="4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43" fontId="1" fillId="0" borderId="0" xfId="1" applyFont="1"/>
    <xf numFmtId="37" fontId="1" fillId="0" borderId="0" xfId="0" applyNumberFormat="1" applyFont="1"/>
    <xf numFmtId="43" fontId="2" fillId="0" borderId="0" xfId="1" applyFont="1"/>
    <xf numFmtId="164" fontId="1" fillId="0" borderId="0" xfId="1" applyNumberFormat="1" applyFont="1"/>
    <xf numFmtId="164" fontId="1" fillId="0" borderId="0" xfId="1" applyNumberFormat="1" applyFont="1" applyFill="1"/>
    <xf numFmtId="164" fontId="1" fillId="0" borderId="1" xfId="1" applyNumberFormat="1" applyFont="1" applyFill="1" applyBorder="1"/>
    <xf numFmtId="164" fontId="1" fillId="0" borderId="2" xfId="1" applyNumberFormat="1" applyFont="1" applyFill="1" applyBorder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164" fontId="2" fillId="0" borderId="2" xfId="1" applyNumberFormat="1" applyFont="1" applyFill="1" applyBorder="1"/>
    <xf numFmtId="0" fontId="1" fillId="0" borderId="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/>
    <xf numFmtId="43" fontId="2" fillId="0" borderId="0" xfId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1" fillId="0" borderId="0" xfId="1" applyNumberFormat="1" applyFont="1" applyBorder="1"/>
    <xf numFmtId="164" fontId="1" fillId="0" borderId="1" xfId="1" applyNumberFormat="1" applyFont="1" applyBorder="1"/>
    <xf numFmtId="164" fontId="2" fillId="0" borderId="0" xfId="1" applyNumberFormat="1" applyFont="1"/>
    <xf numFmtId="41" fontId="1" fillId="0" borderId="0" xfId="0" applyNumberFormat="1" applyFont="1"/>
    <xf numFmtId="164" fontId="2" fillId="0" borderId="3" xfId="1" applyNumberFormat="1" applyFont="1" applyBorder="1"/>
    <xf numFmtId="164" fontId="2" fillId="0" borderId="4" xfId="1" applyNumberFormat="1" applyFont="1" applyBorder="1"/>
    <xf numFmtId="165" fontId="1" fillId="0" borderId="0" xfId="1" applyNumberFormat="1" applyFont="1" applyBorder="1"/>
    <xf numFmtId="43" fontId="1" fillId="0" borderId="0" xfId="1" quotePrefix="1" applyFont="1"/>
    <xf numFmtId="43" fontId="1" fillId="0" borderId="5" xfId="1" applyFont="1" applyBorder="1"/>
    <xf numFmtId="165" fontId="1" fillId="0" borderId="5" xfId="1" applyNumberFormat="1" applyFont="1" applyBorder="1"/>
    <xf numFmtId="43" fontId="1" fillId="0" borderId="5" xfId="1" applyNumberFormat="1" applyFont="1" applyBorder="1"/>
    <xf numFmtId="43" fontId="1" fillId="0" borderId="0" xfId="1" applyNumberFormat="1" applyFont="1" applyBorder="1"/>
    <xf numFmtId="0" fontId="1" fillId="0" borderId="0" xfId="0" applyFont="1" applyAlignment="1">
      <alignment horizontal="center"/>
    </xf>
    <xf numFmtId="164" fontId="1" fillId="0" borderId="2" xfId="1" applyNumberFormat="1" applyFont="1" applyBorder="1"/>
    <xf numFmtId="164" fontId="2" fillId="0" borderId="4" xfId="1" applyNumberFormat="1" applyFont="1" applyFill="1" applyBorder="1"/>
    <xf numFmtId="43" fontId="1" fillId="0" borderId="0" xfId="1" applyFont="1" applyBorder="1"/>
    <xf numFmtId="0" fontId="1" fillId="0" borderId="0" xfId="0" applyFont="1" applyFill="1"/>
    <xf numFmtId="164" fontId="1" fillId="0" borderId="0" xfId="0" applyNumberFormat="1" applyFont="1" applyFill="1"/>
    <xf numFmtId="43" fontId="1" fillId="0" borderId="5" xfId="1" applyFont="1" applyFill="1" applyBorder="1"/>
    <xf numFmtId="0" fontId="1" fillId="0" borderId="0" xfId="0" applyFont="1" applyAlignme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164" fontId="1" fillId="0" borderId="0" xfId="1" applyNumberFormat="1" applyFont="1" applyFill="1" applyAlignment="1">
      <alignment horizontal="center"/>
    </xf>
    <xf numFmtId="43" fontId="2" fillId="0" borderId="0" xfId="1" quotePrefix="1" applyFont="1"/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43" fontId="1" fillId="0" borderId="0" xfId="0" applyNumberFormat="1" applyFont="1"/>
    <xf numFmtId="164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" fillId="0" borderId="0" xfId="0" quotePrefix="1" applyFont="1" applyFill="1"/>
    <xf numFmtId="0" fontId="2" fillId="0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2</xdr:col>
      <xdr:colOff>514350</xdr:colOff>
      <xdr:row>4</xdr:row>
      <xdr:rowOff>76200</xdr:rowOff>
    </xdr:to>
    <xdr:pic>
      <xdr:nvPicPr>
        <xdr:cNvPr id="1170" name="Picture 7" descr="C:\Users\CSM-Saad\AppData\Local\Microsoft\Windows\Temporary Internet Files\Content.Outlook\HOMN4Z90\century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1647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542925</xdr:colOff>
      <xdr:row>4</xdr:row>
      <xdr:rowOff>85725</xdr:rowOff>
    </xdr:to>
    <xdr:pic>
      <xdr:nvPicPr>
        <xdr:cNvPr id="2193" name="Picture 7" descr="C:\Users\CSM-Saad\AppData\Local\Microsoft\Windows\Temporary Internet Files\Content.Outlook\HOMN4Z90\century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16668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542925</xdr:colOff>
      <xdr:row>4</xdr:row>
      <xdr:rowOff>85725</xdr:rowOff>
    </xdr:to>
    <xdr:pic>
      <xdr:nvPicPr>
        <xdr:cNvPr id="3217" name="Picture 7" descr="C:\Users\CSM-Saad\AppData\Local\Microsoft\Windows\Temporary Internet Files\Content.Outlook\HOMN4Z90\century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16668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3</xdr:col>
      <xdr:colOff>0</xdr:colOff>
      <xdr:row>4</xdr:row>
      <xdr:rowOff>114300</xdr:rowOff>
    </xdr:to>
    <xdr:pic>
      <xdr:nvPicPr>
        <xdr:cNvPr id="4241" name="Picture 7" descr="C:\Users\CSM-Saad\AppData\Local\Microsoft\Windows\Temporary Internet Files\Content.Outlook\HOMN4Z90\century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14300"/>
          <a:ext cx="1704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%20workings%202011%20(17%202%202012)%20-%20latest%20after%20tax%20prov%20and%20re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/CSHB/Announcement/Dec%2010/Consolidation-Dec%2010%20B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/CSHB/Announcement/Jun%2011/Consolidation-Jun%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BS"/>
      <sheetName val="Consol_IS"/>
      <sheetName val="Consol Adj"/>
      <sheetName val="Indo subsi - post profit"/>
      <sheetName val="Conso_CF"/>
    </sheetNames>
    <sheetDataSet>
      <sheetData sheetId="0">
        <row r="15">
          <cell r="AI15">
            <v>3249398</v>
          </cell>
        </row>
        <row r="16">
          <cell r="AI16">
            <v>11344754</v>
          </cell>
        </row>
        <row r="21">
          <cell r="AI21">
            <v>3331043</v>
          </cell>
        </row>
        <row r="22">
          <cell r="AI22">
            <v>100002</v>
          </cell>
        </row>
        <row r="29">
          <cell r="AI29">
            <v>26970265</v>
          </cell>
        </row>
        <row r="30">
          <cell r="AI30">
            <v>8014661</v>
          </cell>
        </row>
        <row r="32">
          <cell r="AI32">
            <v>106923</v>
          </cell>
        </row>
        <row r="34">
          <cell r="AI34">
            <v>395494</v>
          </cell>
        </row>
        <row r="35">
          <cell r="AI35">
            <v>8456455</v>
          </cell>
        </row>
        <row r="45">
          <cell r="AI45">
            <v>34420000</v>
          </cell>
        </row>
        <row r="48">
          <cell r="AI48">
            <v>32388113.600000001</v>
          </cell>
        </row>
        <row r="51">
          <cell r="AI51">
            <v>1446885</v>
          </cell>
        </row>
        <row r="52">
          <cell r="AI52">
            <v>-12299998</v>
          </cell>
        </row>
        <row r="53">
          <cell r="AI53">
            <v>669378.4</v>
          </cell>
        </row>
        <row r="61">
          <cell r="AI61">
            <v>474234.51</v>
          </cell>
        </row>
        <row r="65">
          <cell r="AI65">
            <v>2660457</v>
          </cell>
        </row>
        <row r="66">
          <cell r="AI66">
            <v>1366145</v>
          </cell>
        </row>
        <row r="69">
          <cell r="AI69">
            <v>571752</v>
          </cell>
        </row>
        <row r="70">
          <cell r="AI70">
            <v>78070</v>
          </cell>
        </row>
        <row r="71">
          <cell r="AI71">
            <v>193957</v>
          </cell>
        </row>
      </sheetData>
      <sheetData sheetId="1">
        <row r="7">
          <cell r="M7">
            <v>43340134</v>
          </cell>
        </row>
        <row r="9">
          <cell r="M9">
            <v>-23459359</v>
          </cell>
        </row>
        <row r="14">
          <cell r="M14">
            <v>926842</v>
          </cell>
        </row>
        <row r="16">
          <cell r="M16">
            <v>-9714573</v>
          </cell>
        </row>
        <row r="18">
          <cell r="M18">
            <v>-899195</v>
          </cell>
        </row>
        <row r="20">
          <cell r="M20">
            <v>-495288</v>
          </cell>
        </row>
        <row r="25">
          <cell r="M25">
            <v>-197337</v>
          </cell>
        </row>
        <row r="38">
          <cell r="M38">
            <v>188988.39999999851</v>
          </cell>
        </row>
        <row r="46">
          <cell r="M46">
            <v>10654540</v>
          </cell>
        </row>
        <row r="48">
          <cell r="M48">
            <v>-5739436</v>
          </cell>
        </row>
        <row r="53">
          <cell r="M53">
            <v>706721</v>
          </cell>
        </row>
        <row r="55">
          <cell r="M55">
            <v>-1907341</v>
          </cell>
        </row>
        <row r="57">
          <cell r="M57">
            <v>-627790</v>
          </cell>
        </row>
        <row r="59">
          <cell r="M59">
            <v>-160837</v>
          </cell>
        </row>
        <row r="64">
          <cell r="M64">
            <v>-195221</v>
          </cell>
        </row>
        <row r="70">
          <cell r="M70">
            <v>188988.40000000002</v>
          </cell>
        </row>
      </sheetData>
      <sheetData sheetId="2"/>
      <sheetData sheetId="3"/>
      <sheetData sheetId="4">
        <row r="8">
          <cell r="W8">
            <v>9698561</v>
          </cell>
        </row>
        <row r="11">
          <cell r="W11">
            <v>1790107.64</v>
          </cell>
        </row>
        <row r="12">
          <cell r="W12">
            <v>913683</v>
          </cell>
        </row>
        <row r="13">
          <cell r="W13">
            <v>505793</v>
          </cell>
        </row>
        <row r="15">
          <cell r="W15">
            <v>-245203</v>
          </cell>
        </row>
        <row r="20">
          <cell r="W20">
            <v>-25393867</v>
          </cell>
        </row>
        <row r="21">
          <cell r="W21">
            <v>12422974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-535383</v>
          </cell>
        </row>
        <row r="34">
          <cell r="W34">
            <v>-2297576</v>
          </cell>
        </row>
        <row r="35">
          <cell r="W35">
            <v>2313344</v>
          </cell>
        </row>
        <row r="36">
          <cell r="W36">
            <v>-1472362</v>
          </cell>
        </row>
        <row r="37">
          <cell r="W37">
            <v>245203</v>
          </cell>
        </row>
        <row r="42">
          <cell r="W42">
            <v>-7442000</v>
          </cell>
        </row>
        <row r="44">
          <cell r="W44">
            <v>16133613</v>
          </cell>
        </row>
        <row r="47">
          <cell r="W47">
            <v>-149484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eq"/>
    </sheetNames>
    <sheetDataSet>
      <sheetData sheetId="0">
        <row r="19">
          <cell r="D19">
            <v>13581.066000000001</v>
          </cell>
        </row>
        <row r="21">
          <cell r="D21">
            <v>-6565.3549999999996</v>
          </cell>
        </row>
        <row r="25">
          <cell r="D25">
            <v>5114.5039999999999</v>
          </cell>
        </row>
        <row r="27">
          <cell r="D27">
            <v>-2069.45885</v>
          </cell>
        </row>
        <row r="29">
          <cell r="D29">
            <v>-117.762</v>
          </cell>
        </row>
        <row r="33">
          <cell r="D33">
            <v>-103.488</v>
          </cell>
        </row>
        <row r="37">
          <cell r="D37">
            <v>-0.246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eq"/>
    </sheetNames>
    <sheetDataSet>
      <sheetData sheetId="0"/>
      <sheetData sheetId="1"/>
      <sheetData sheetId="2">
        <row r="19">
          <cell r="G19">
            <v>0</v>
          </cell>
        </row>
        <row r="57">
          <cell r="G57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65"/>
  <sheetViews>
    <sheetView tabSelected="1" topLeftCell="A31" workbookViewId="0">
      <selection activeCell="M36" sqref="M36:O36"/>
    </sheetView>
  </sheetViews>
  <sheetFormatPr defaultRowHeight="12"/>
  <cols>
    <col min="1" max="1" width="8.85546875" style="2" customWidth="1"/>
    <col min="2" max="3" width="8.85546875" style="1" customWidth="1"/>
    <col min="4" max="4" width="3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0" width="2.7109375" style="1" customWidth="1"/>
    <col min="11" max="11" width="14.7109375" style="1" customWidth="1"/>
    <col min="12" max="12" width="9.140625" style="1"/>
    <col min="13" max="13" width="10.5703125" style="1" bestFit="1" customWidth="1"/>
    <col min="14" max="14" width="10" style="1" bestFit="1" customWidth="1"/>
    <col min="15" max="16384" width="9.140625" style="1"/>
  </cols>
  <sheetData>
    <row r="6" spans="1:12">
      <c r="A6" s="15" t="s">
        <v>117</v>
      </c>
    </row>
    <row r="7" spans="1:12">
      <c r="A7" s="4" t="s">
        <v>68</v>
      </c>
    </row>
    <row r="8" spans="1:12">
      <c r="A8" s="4" t="s">
        <v>118</v>
      </c>
    </row>
    <row r="11" spans="1:12">
      <c r="E11" s="16"/>
      <c r="F11" s="17"/>
      <c r="G11" s="16"/>
      <c r="H11" s="16"/>
      <c r="I11" s="16"/>
      <c r="J11" s="17"/>
      <c r="K11" s="16"/>
      <c r="L11" s="16"/>
    </row>
    <row r="12" spans="1:12">
      <c r="E12" s="16"/>
      <c r="F12" s="17" t="s">
        <v>0</v>
      </c>
      <c r="G12" s="16"/>
      <c r="H12" s="16"/>
      <c r="I12" s="16"/>
      <c r="J12" s="17" t="s">
        <v>55</v>
      </c>
      <c r="K12" s="16"/>
      <c r="L12" s="16"/>
    </row>
    <row r="13" spans="1:12">
      <c r="E13" s="17"/>
      <c r="F13" s="16"/>
      <c r="G13" s="17" t="s">
        <v>3</v>
      </c>
      <c r="H13" s="16"/>
      <c r="I13" s="16"/>
      <c r="J13" s="16"/>
      <c r="K13" s="17" t="s">
        <v>3</v>
      </c>
      <c r="L13" s="16"/>
    </row>
    <row r="14" spans="1:12">
      <c r="E14" s="17" t="s">
        <v>1</v>
      </c>
      <c r="F14" s="16"/>
      <c r="G14" s="17" t="s">
        <v>54</v>
      </c>
      <c r="H14" s="16"/>
      <c r="I14" s="17" t="s">
        <v>1</v>
      </c>
      <c r="J14" s="16"/>
      <c r="K14" s="17" t="s">
        <v>54</v>
      </c>
      <c r="L14" s="16"/>
    </row>
    <row r="15" spans="1:12">
      <c r="E15" s="17" t="s">
        <v>2</v>
      </c>
      <c r="F15" s="16"/>
      <c r="G15" s="17" t="s">
        <v>2</v>
      </c>
      <c r="H15" s="16"/>
      <c r="I15" s="17" t="s">
        <v>4</v>
      </c>
      <c r="J15" s="16"/>
      <c r="K15" s="17" t="s">
        <v>4</v>
      </c>
      <c r="L15" s="16"/>
    </row>
    <row r="16" spans="1:12">
      <c r="E16" s="18" t="s">
        <v>119</v>
      </c>
      <c r="F16" s="16"/>
      <c r="G16" s="19" t="s">
        <v>11</v>
      </c>
      <c r="H16" s="16"/>
      <c r="I16" s="18" t="str">
        <f>E16</f>
        <v>31 DEC 2011</v>
      </c>
      <c r="J16" s="16"/>
      <c r="K16" s="19" t="str">
        <f>G16</f>
        <v>31 DEC 2010</v>
      </c>
      <c r="L16" s="16"/>
    </row>
    <row r="17" spans="1:14">
      <c r="E17" s="17" t="s">
        <v>56</v>
      </c>
      <c r="G17" s="17" t="s">
        <v>56</v>
      </c>
      <c r="I17" s="17" t="s">
        <v>56</v>
      </c>
      <c r="K17" s="17" t="s">
        <v>56</v>
      </c>
    </row>
    <row r="18" spans="1:14">
      <c r="E18" s="32" t="s">
        <v>92</v>
      </c>
      <c r="G18" s="32" t="s">
        <v>93</v>
      </c>
      <c r="I18" s="32" t="s">
        <v>92</v>
      </c>
      <c r="K18" s="32" t="s">
        <v>93</v>
      </c>
      <c r="M18" s="57"/>
      <c r="N18" s="57"/>
    </row>
    <row r="19" spans="1:14">
      <c r="E19" s="17"/>
      <c r="G19" s="17"/>
      <c r="I19" s="17"/>
      <c r="K19" s="17"/>
      <c r="L19" s="36"/>
      <c r="M19" s="57"/>
      <c r="N19" s="57"/>
    </row>
    <row r="20" spans="1:14">
      <c r="A20" s="2" t="s">
        <v>5</v>
      </c>
      <c r="E20" s="5">
        <f>[1]Consol_IS!$M$46/1000</f>
        <v>10654.54</v>
      </c>
      <c r="F20" s="5"/>
      <c r="G20" s="5">
        <f>[2]is!$D$19</f>
        <v>13581.066000000001</v>
      </c>
      <c r="H20" s="5"/>
      <c r="I20" s="5">
        <f>[1]Consol_IS!$M$7/1000</f>
        <v>43340.133999999998</v>
      </c>
      <c r="J20" s="5"/>
      <c r="K20" s="5">
        <v>31726</v>
      </c>
      <c r="M20" s="60"/>
      <c r="N20" s="60"/>
    </row>
    <row r="21" spans="1:14">
      <c r="E21" s="5"/>
      <c r="F21" s="5"/>
      <c r="G21" s="5"/>
      <c r="H21" s="5"/>
      <c r="I21" s="5"/>
      <c r="J21" s="5"/>
      <c r="K21" s="5"/>
    </row>
    <row r="22" spans="1:14">
      <c r="A22" s="2" t="s">
        <v>6</v>
      </c>
      <c r="E22" s="5">
        <f>[1]Consol_IS!$M$48/1000</f>
        <v>-5739.4359999999997</v>
      </c>
      <c r="F22" s="20"/>
      <c r="G22" s="20">
        <f>[2]is!$D$21</f>
        <v>-6565.3549999999996</v>
      </c>
      <c r="H22" s="20"/>
      <c r="I22" s="20">
        <f>[1]Consol_IS!$M$9/1000</f>
        <v>-23459.359</v>
      </c>
      <c r="J22" s="20"/>
      <c r="K22" s="20">
        <v>-16059</v>
      </c>
    </row>
    <row r="23" spans="1:14">
      <c r="E23" s="21"/>
      <c r="F23" s="5"/>
      <c r="G23" s="21"/>
      <c r="H23" s="5"/>
      <c r="I23" s="21"/>
      <c r="J23" s="5"/>
      <c r="K23" s="21"/>
    </row>
    <row r="24" spans="1:14">
      <c r="A24" s="4" t="s">
        <v>7</v>
      </c>
      <c r="E24" s="22">
        <f>SUM(E20:E23)</f>
        <v>4915.1040000000012</v>
      </c>
      <c r="F24" s="22"/>
      <c r="G24" s="22">
        <f>SUM(G20:G23)</f>
        <v>7015.7110000000011</v>
      </c>
      <c r="H24" s="22"/>
      <c r="I24" s="22">
        <f>SUM(I20:I23)</f>
        <v>19880.774999999998</v>
      </c>
      <c r="J24" s="22"/>
      <c r="K24" s="22">
        <f>SUM(K20:K23)</f>
        <v>15667</v>
      </c>
    </row>
    <row r="25" spans="1:14">
      <c r="E25" s="5"/>
      <c r="F25" s="5"/>
      <c r="G25" s="5"/>
      <c r="H25" s="5"/>
      <c r="I25" s="5"/>
      <c r="J25" s="5"/>
      <c r="K25" s="5"/>
    </row>
    <row r="26" spans="1:14">
      <c r="A26" s="2" t="s">
        <v>8</v>
      </c>
      <c r="E26" s="5">
        <f>[1]Consol_IS!$M$53/1000</f>
        <v>706.721</v>
      </c>
      <c r="F26" s="5"/>
      <c r="G26" s="5">
        <f>[2]is!$D$25</f>
        <v>5114.5039999999999</v>
      </c>
      <c r="H26" s="5"/>
      <c r="I26" s="5">
        <f>[1]Consol_IS!$M$14/1000</f>
        <v>926.84199999999998</v>
      </c>
      <c r="J26" s="5"/>
      <c r="K26" s="5">
        <v>4063</v>
      </c>
      <c r="M26" s="23"/>
    </row>
    <row r="27" spans="1:14">
      <c r="E27" s="5"/>
      <c r="F27" s="5"/>
      <c r="G27" s="5"/>
      <c r="H27" s="5"/>
      <c r="I27" s="5"/>
      <c r="J27" s="5"/>
      <c r="K27" s="5"/>
    </row>
    <row r="28" spans="1:14">
      <c r="A28" s="2" t="s">
        <v>9</v>
      </c>
      <c r="E28" s="5">
        <f>[1]Consol_IS!$M$55/1000</f>
        <v>-1907.3409999999999</v>
      </c>
      <c r="F28" s="5"/>
      <c r="G28" s="5">
        <f>[2]is!$D$27</f>
        <v>-2069.45885</v>
      </c>
      <c r="H28" s="5"/>
      <c r="I28" s="5">
        <f>[1]Consol_IS!$M$16/1000</f>
        <v>-9714.5730000000003</v>
      </c>
      <c r="J28" s="5"/>
      <c r="K28" s="5">
        <v>-5819</v>
      </c>
      <c r="M28" s="23"/>
    </row>
    <row r="29" spans="1:14">
      <c r="E29" s="5"/>
      <c r="F29" s="5"/>
      <c r="G29" s="5"/>
      <c r="H29" s="5"/>
      <c r="I29" s="5"/>
      <c r="J29" s="5"/>
      <c r="K29" s="5"/>
    </row>
    <row r="30" spans="1:14">
      <c r="A30" s="2" t="s">
        <v>10</v>
      </c>
      <c r="E30" s="5">
        <f>[1]Consol_IS!$M$57/1000</f>
        <v>-627.79</v>
      </c>
      <c r="F30" s="5"/>
      <c r="G30" s="5">
        <f>[2]is!$D$29</f>
        <v>-117.762</v>
      </c>
      <c r="H30" s="5"/>
      <c r="I30" s="5">
        <f>[1]Consol_IS!$M$18/1000</f>
        <v>-899.19500000000005</v>
      </c>
      <c r="J30" s="5"/>
      <c r="K30" s="5">
        <v>-828</v>
      </c>
    </row>
    <row r="31" spans="1:14">
      <c r="E31" s="21"/>
      <c r="F31" s="5"/>
      <c r="G31" s="21"/>
      <c r="H31" s="5"/>
      <c r="I31" s="21"/>
      <c r="J31" s="5"/>
      <c r="K31" s="21"/>
    </row>
    <row r="32" spans="1:14">
      <c r="A32" s="4" t="s">
        <v>90</v>
      </c>
      <c r="E32" s="22">
        <f>SUM(E24:E31)</f>
        <v>3086.6940000000009</v>
      </c>
      <c r="F32" s="22"/>
      <c r="G32" s="22">
        <f>SUM(G24:G31)</f>
        <v>9942.9941500000004</v>
      </c>
      <c r="H32" s="22"/>
      <c r="I32" s="22">
        <f>SUM(I24:I31)</f>
        <v>10193.848999999998</v>
      </c>
      <c r="J32" s="22"/>
      <c r="K32" s="22">
        <f>SUM(K24:K31)</f>
        <v>13083</v>
      </c>
    </row>
    <row r="33" spans="1:14">
      <c r="E33" s="5"/>
      <c r="F33" s="5"/>
      <c r="G33" s="5"/>
      <c r="H33" s="5"/>
      <c r="I33" s="5"/>
      <c r="J33" s="5"/>
      <c r="K33" s="5"/>
    </row>
    <row r="34" spans="1:14">
      <c r="A34" s="2" t="s">
        <v>110</v>
      </c>
      <c r="E34" s="5">
        <f>[1]Consol_IS!$M$59/1000</f>
        <v>-160.83699999999999</v>
      </c>
      <c r="F34" s="5"/>
      <c r="G34" s="5">
        <f>[2]is!$D$33</f>
        <v>-103.488</v>
      </c>
      <c r="H34" s="5"/>
      <c r="I34" s="5">
        <f>[1]Consol_IS!$M$20/1000</f>
        <v>-495.28800000000001</v>
      </c>
      <c r="J34" s="5"/>
      <c r="K34" s="5">
        <v>-357</v>
      </c>
    </row>
    <row r="35" spans="1:14">
      <c r="E35" s="21"/>
      <c r="F35" s="5"/>
      <c r="G35" s="21"/>
      <c r="H35" s="5"/>
      <c r="I35" s="21"/>
      <c r="J35" s="5"/>
      <c r="K35" s="21"/>
    </row>
    <row r="36" spans="1:14">
      <c r="A36" s="4" t="s">
        <v>57</v>
      </c>
      <c r="E36" s="22">
        <f>SUM(E32:E35)</f>
        <v>2925.8570000000009</v>
      </c>
      <c r="F36" s="22"/>
      <c r="G36" s="22">
        <f>SUM(G32:G35)</f>
        <v>9839.5061500000011</v>
      </c>
      <c r="H36" s="22"/>
      <c r="I36" s="22">
        <f>SUM(I32:I35)</f>
        <v>9698.5609999999979</v>
      </c>
      <c r="J36" s="22"/>
      <c r="K36" s="22">
        <f>SUM(K32:K35)</f>
        <v>12726</v>
      </c>
      <c r="M36" s="60"/>
      <c r="N36" s="60"/>
    </row>
    <row r="37" spans="1:14">
      <c r="E37" s="5"/>
      <c r="F37" s="5"/>
      <c r="G37" s="5"/>
      <c r="H37" s="5"/>
      <c r="I37" s="5"/>
      <c r="J37" s="5"/>
      <c r="K37" s="5"/>
    </row>
    <row r="38" spans="1:14">
      <c r="A38" s="2" t="s">
        <v>107</v>
      </c>
      <c r="E38" s="5">
        <f>[1]Consol_IS!$M$64/1000</f>
        <v>-195.221</v>
      </c>
      <c r="F38" s="5"/>
      <c r="G38" s="5">
        <f>[2]is!$D$37</f>
        <v>-0.246</v>
      </c>
      <c r="H38" s="5"/>
      <c r="I38" s="5">
        <f>[1]Consol_IS!$M$25/1000</f>
        <v>-197.33699999999999</v>
      </c>
      <c r="J38" s="5"/>
      <c r="K38" s="5">
        <v>69</v>
      </c>
      <c r="M38" s="59"/>
    </row>
    <row r="39" spans="1:14">
      <c r="E39" s="21"/>
      <c r="F39" s="5"/>
      <c r="G39" s="21"/>
      <c r="H39" s="5"/>
      <c r="I39" s="21"/>
      <c r="J39" s="5"/>
      <c r="K39" s="21"/>
      <c r="M39" s="59"/>
      <c r="N39" s="52"/>
    </row>
    <row r="40" spans="1:14">
      <c r="A40" s="4" t="s">
        <v>102</v>
      </c>
      <c r="E40" s="24">
        <f>SUM(E36:E39)</f>
        <v>2730.6360000000009</v>
      </c>
      <c r="F40" s="22"/>
      <c r="G40" s="24">
        <f>SUM(G36:G39)</f>
        <v>9839.2601500000019</v>
      </c>
      <c r="H40" s="22"/>
      <c r="I40" s="24">
        <f>SUM(I36:I39)</f>
        <v>9501.2239999999983</v>
      </c>
      <c r="J40" s="22"/>
      <c r="K40" s="24">
        <f>SUM(K36:K39)</f>
        <v>12795</v>
      </c>
    </row>
    <row r="41" spans="1:14">
      <c r="E41" s="20"/>
      <c r="F41" s="20"/>
      <c r="G41" s="20"/>
      <c r="H41" s="20"/>
      <c r="I41" s="20"/>
      <c r="J41" s="20"/>
      <c r="K41" s="20"/>
    </row>
    <row r="42" spans="1:14">
      <c r="A42" s="2" t="s">
        <v>91</v>
      </c>
      <c r="E42" s="5">
        <v>0</v>
      </c>
      <c r="F42" s="5"/>
      <c r="G42" s="5">
        <v>0</v>
      </c>
      <c r="H42" s="5"/>
      <c r="I42" s="5">
        <v>0</v>
      </c>
      <c r="J42" s="5"/>
      <c r="K42" s="5">
        <v>0</v>
      </c>
      <c r="L42" s="55"/>
      <c r="M42" s="36"/>
    </row>
    <row r="43" spans="1:14">
      <c r="E43" s="5"/>
      <c r="F43" s="5"/>
      <c r="G43" s="5"/>
      <c r="H43" s="5"/>
      <c r="I43" s="5"/>
      <c r="J43" s="5"/>
      <c r="K43" s="5"/>
    </row>
    <row r="44" spans="1:14">
      <c r="A44" s="4" t="s">
        <v>103</v>
      </c>
      <c r="E44" s="5"/>
      <c r="F44" s="5"/>
      <c r="G44" s="5"/>
      <c r="H44" s="5"/>
      <c r="I44" s="5"/>
      <c r="J44" s="5"/>
      <c r="K44" s="5"/>
    </row>
    <row r="45" spans="1:14" ht="12.75" thickBot="1">
      <c r="A45" s="4" t="s">
        <v>101</v>
      </c>
      <c r="E45" s="25">
        <f>SUM(E40:E42)</f>
        <v>2730.6360000000009</v>
      </c>
      <c r="F45" s="5"/>
      <c r="G45" s="25">
        <f>SUM(G40:G42)</f>
        <v>9839.2601500000019</v>
      </c>
      <c r="H45" s="5"/>
      <c r="I45" s="25">
        <f>SUM(I40:I42)</f>
        <v>9501.2239999999983</v>
      </c>
      <c r="J45" s="5"/>
      <c r="K45" s="25">
        <f>SUM(K40:K42)</f>
        <v>12795</v>
      </c>
    </row>
    <row r="46" spans="1:14" ht="12.75" thickTop="1">
      <c r="E46" s="5"/>
      <c r="F46" s="5"/>
      <c r="G46" s="5"/>
      <c r="H46" s="5"/>
      <c r="I46" s="5"/>
      <c r="J46" s="5"/>
      <c r="K46" s="5"/>
    </row>
    <row r="47" spans="1:14">
      <c r="A47" s="2" t="s">
        <v>106</v>
      </c>
      <c r="E47" s="5"/>
      <c r="F47" s="5"/>
      <c r="G47" s="5"/>
      <c r="H47" s="5"/>
      <c r="I47" s="5"/>
      <c r="J47" s="5"/>
      <c r="K47" s="5"/>
    </row>
    <row r="48" spans="1:14">
      <c r="A48" s="2" t="s">
        <v>58</v>
      </c>
      <c r="E48" s="5">
        <f>E40</f>
        <v>2730.6360000000009</v>
      </c>
      <c r="F48" s="5"/>
      <c r="G48" s="5">
        <f>G40</f>
        <v>9839.2601500000019</v>
      </c>
      <c r="H48" s="5"/>
      <c r="I48" s="5">
        <f>I40</f>
        <v>9501.2239999999983</v>
      </c>
      <c r="J48" s="5"/>
      <c r="K48" s="5">
        <f>K40</f>
        <v>12795</v>
      </c>
    </row>
    <row r="49" spans="1:11">
      <c r="A49" s="2" t="s">
        <v>105</v>
      </c>
      <c r="E49" s="5">
        <f>-[1]Consol_IS!$M$70/1000</f>
        <v>-188.98840000000001</v>
      </c>
      <c r="F49" s="5"/>
      <c r="G49" s="5">
        <v>0</v>
      </c>
      <c r="H49" s="5"/>
      <c r="I49" s="5">
        <f>-[1]Consol_IS!$M$38/1000</f>
        <v>-188.98839999999851</v>
      </c>
      <c r="J49" s="5"/>
      <c r="K49" s="5">
        <v>0</v>
      </c>
    </row>
    <row r="50" spans="1:11">
      <c r="E50" s="5"/>
      <c r="F50" s="5"/>
      <c r="G50" s="5"/>
      <c r="H50" s="5"/>
      <c r="I50" s="5"/>
      <c r="J50" s="5"/>
      <c r="K50" s="5"/>
    </row>
    <row r="51" spans="1:11" ht="12.75" thickBot="1">
      <c r="E51" s="25">
        <f>SUM(E48:E50)</f>
        <v>2541.6476000000007</v>
      </c>
      <c r="F51" s="22"/>
      <c r="G51" s="25">
        <f>SUM(G48:G50)</f>
        <v>9839.2601500000019</v>
      </c>
      <c r="H51" s="22"/>
      <c r="I51" s="25">
        <f>SUM(I48:I50)</f>
        <v>9312.2356</v>
      </c>
      <c r="J51" s="22"/>
      <c r="K51" s="25">
        <f>SUM(K48:K50)</f>
        <v>12795</v>
      </c>
    </row>
    <row r="52" spans="1:11" ht="12.75" thickTop="1">
      <c r="E52" s="5"/>
      <c r="F52" s="5"/>
      <c r="G52" s="5"/>
      <c r="H52" s="5"/>
      <c r="I52" s="5"/>
      <c r="J52" s="5"/>
      <c r="K52" s="5"/>
    </row>
    <row r="53" spans="1:11">
      <c r="A53" s="2" t="s">
        <v>59</v>
      </c>
      <c r="E53" s="5"/>
      <c r="F53" s="5"/>
      <c r="G53" s="5"/>
      <c r="H53" s="5"/>
      <c r="I53" s="26"/>
      <c r="J53" s="5"/>
      <c r="K53" s="5"/>
    </row>
    <row r="54" spans="1:11" ht="12.75" thickBot="1">
      <c r="A54" s="27" t="s">
        <v>60</v>
      </c>
      <c r="E54" s="28">
        <f>E51/344200*100</f>
        <v>0.73842173155142388</v>
      </c>
      <c r="F54" s="5"/>
      <c r="G54" s="28">
        <f>G48/133000*100</f>
        <v>7.3979399624060163</v>
      </c>
      <c r="H54" s="5"/>
      <c r="I54" s="28">
        <f>I51/344200*100</f>
        <v>2.7054722835560723</v>
      </c>
      <c r="J54" s="5"/>
      <c r="K54" s="28">
        <f>K48/133000*100</f>
        <v>9.6203007518797001</v>
      </c>
    </row>
    <row r="55" spans="1:11" ht="12.75" thickTop="1"/>
    <row r="56" spans="1:11" ht="12.75" thickBot="1">
      <c r="A56" s="27" t="s">
        <v>61</v>
      </c>
      <c r="E56" s="30">
        <f>E50/149100000*100</f>
        <v>0</v>
      </c>
      <c r="F56" s="5"/>
      <c r="G56" s="29">
        <f>G50/14910000</f>
        <v>0</v>
      </c>
      <c r="H56" s="5"/>
      <c r="I56" s="30">
        <f>I50/149100000*100</f>
        <v>0</v>
      </c>
      <c r="J56" s="5"/>
      <c r="K56" s="29">
        <f>K50/14910000</f>
        <v>0</v>
      </c>
    </row>
    <row r="57" spans="1:11" ht="12.75" thickTop="1">
      <c r="A57" s="27"/>
      <c r="E57" s="31"/>
      <c r="F57" s="5"/>
      <c r="G57" s="26"/>
      <c r="H57" s="5"/>
      <c r="I57" s="31"/>
      <c r="J57" s="5"/>
      <c r="K57" s="26"/>
    </row>
    <row r="58" spans="1:11">
      <c r="A58" s="2" t="s">
        <v>111</v>
      </c>
    </row>
    <row r="59" spans="1:11">
      <c r="A59" s="2" t="s">
        <v>112</v>
      </c>
      <c r="K59" s="58"/>
    </row>
    <row r="60" spans="1:11">
      <c r="K60" s="35"/>
    </row>
    <row r="61" spans="1:11">
      <c r="K61" s="58"/>
    </row>
    <row r="62" spans="1:11">
      <c r="K62" s="53"/>
    </row>
    <row r="63" spans="1:11" ht="15" customHeight="1">
      <c r="A63" s="61">
        <v>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>
      <c r="K64" s="52"/>
    </row>
    <row r="65" spans="11:11">
      <c r="K65" s="52"/>
    </row>
  </sheetData>
  <mergeCells count="1">
    <mergeCell ref="A63:K63"/>
  </mergeCells>
  <printOptions horizontalCentered="1"/>
  <pageMargins left="0.2" right="0.2" top="0.5" bottom="0.25" header="0.3" footer="0.3"/>
  <pageSetup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09"/>
  <sheetViews>
    <sheetView topLeftCell="A46" workbookViewId="0">
      <selection activeCell="F28" sqref="F28:F29"/>
    </sheetView>
  </sheetViews>
  <sheetFormatPr defaultRowHeight="12"/>
  <cols>
    <col min="1" max="3" width="8.85546875" style="2" customWidth="1"/>
    <col min="4" max="5" width="9.140625" style="1"/>
    <col min="6" max="6" width="13.7109375" style="1" customWidth="1"/>
    <col min="7" max="7" width="12.42578125" style="1" customWidth="1"/>
    <col min="8" max="8" width="13.7109375" style="1" customWidth="1"/>
    <col min="9" max="16384" width="9.140625" style="1"/>
  </cols>
  <sheetData>
    <row r="6" spans="1:8">
      <c r="A6" s="15" t="s">
        <v>117</v>
      </c>
    </row>
    <row r="7" spans="1:8">
      <c r="A7" s="4" t="s">
        <v>70</v>
      </c>
    </row>
    <row r="8" spans="1:8">
      <c r="A8" s="4" t="s">
        <v>120</v>
      </c>
    </row>
    <row r="9" spans="1:8">
      <c r="A9" s="4"/>
    </row>
    <row r="10" spans="1:8">
      <c r="A10" s="27"/>
    </row>
    <row r="11" spans="1:8">
      <c r="F11" s="17" t="s">
        <v>62</v>
      </c>
      <c r="H11" s="17" t="s">
        <v>12</v>
      </c>
    </row>
    <row r="12" spans="1:8">
      <c r="F12" s="17" t="s">
        <v>71</v>
      </c>
      <c r="H12" s="17" t="s">
        <v>95</v>
      </c>
    </row>
    <row r="13" spans="1:8">
      <c r="F13" s="19" t="s">
        <v>119</v>
      </c>
      <c r="H13" s="19" t="s">
        <v>11</v>
      </c>
    </row>
    <row r="14" spans="1:8">
      <c r="F14" s="17" t="s">
        <v>56</v>
      </c>
      <c r="H14" s="17" t="s">
        <v>56</v>
      </c>
    </row>
    <row r="15" spans="1:8">
      <c r="F15" s="32" t="s">
        <v>92</v>
      </c>
      <c r="H15" s="32" t="s">
        <v>93</v>
      </c>
    </row>
    <row r="16" spans="1:8">
      <c r="A16" s="4" t="s">
        <v>13</v>
      </c>
    </row>
    <row r="17" spans="1:8">
      <c r="A17" s="4" t="s">
        <v>14</v>
      </c>
    </row>
    <row r="18" spans="1:8">
      <c r="A18" s="2" t="s">
        <v>96</v>
      </c>
      <c r="F18" s="5">
        <f>[1]Consol_BS!$AI$15/1000</f>
        <v>3249.3980000000001</v>
      </c>
      <c r="G18" s="5"/>
      <c r="H18" s="6">
        <f>1572376/1000</f>
        <v>1572.376</v>
      </c>
    </row>
    <row r="19" spans="1:8">
      <c r="A19" s="2" t="s">
        <v>72</v>
      </c>
      <c r="F19" s="5">
        <f>[1]Consol_BS!$AI$16/1000</f>
        <v>11344.754000000001</v>
      </c>
      <c r="G19" s="5"/>
      <c r="H19" s="6">
        <f>10772207/1000</f>
        <v>10772.207</v>
      </c>
    </row>
    <row r="20" spans="1:8">
      <c r="A20" s="2" t="s">
        <v>124</v>
      </c>
      <c r="F20" s="5">
        <f>[1]Consol_BS!$AI$21/1000</f>
        <v>3331.0430000000001</v>
      </c>
      <c r="G20" s="5"/>
      <c r="H20" s="6">
        <v>0</v>
      </c>
    </row>
    <row r="21" spans="1:8">
      <c r="A21" s="2" t="s">
        <v>73</v>
      </c>
      <c r="F21" s="5">
        <f>[1]Consol_BS!$AI$22/1000</f>
        <v>100.002</v>
      </c>
      <c r="G21" s="5"/>
      <c r="H21" s="6">
        <f>100002/1000</f>
        <v>100.002</v>
      </c>
    </row>
    <row r="22" spans="1:8">
      <c r="F22" s="21"/>
      <c r="G22" s="5"/>
      <c r="H22" s="7"/>
    </row>
    <row r="23" spans="1:8">
      <c r="F23" s="33">
        <f>SUM(F18:F22)</f>
        <v>18025.197000000004</v>
      </c>
      <c r="G23" s="5"/>
      <c r="H23" s="8">
        <f>SUM(H18:H22)</f>
        <v>12444.585000000001</v>
      </c>
    </row>
    <row r="24" spans="1:8">
      <c r="A24" s="4" t="s">
        <v>15</v>
      </c>
      <c r="F24" s="5"/>
      <c r="G24" s="5"/>
      <c r="H24" s="6"/>
    </row>
    <row r="25" spans="1:8">
      <c r="A25" s="2" t="s">
        <v>74</v>
      </c>
      <c r="F25" s="5">
        <f>[1]Consol_BS!$AI$29/1000</f>
        <v>26970.264999999999</v>
      </c>
      <c r="G25" s="5"/>
      <c r="H25" s="6">
        <f>20206730/1000</f>
        <v>20206.73</v>
      </c>
    </row>
    <row r="26" spans="1:8">
      <c r="A26" s="2" t="s">
        <v>75</v>
      </c>
      <c r="F26" s="5">
        <f>[1]Consol_BS!$AI$30/1000</f>
        <v>8014.6610000000001</v>
      </c>
      <c r="G26" s="5"/>
      <c r="H26" s="6">
        <f>4102438/1000</f>
        <v>4102.4380000000001</v>
      </c>
    </row>
    <row r="27" spans="1:8">
      <c r="A27" s="2" t="s">
        <v>76</v>
      </c>
      <c r="F27" s="5">
        <f>[1]Consol_BS!$AI$32/1000</f>
        <v>106.923</v>
      </c>
      <c r="G27" s="5"/>
      <c r="H27" s="6">
        <f>102879/1000</f>
        <v>102.879</v>
      </c>
    </row>
    <row r="28" spans="1:8">
      <c r="A28" s="2" t="s">
        <v>87</v>
      </c>
      <c r="F28" s="5">
        <f>[1]Consol_BS!$AI$34/1000</f>
        <v>395.49400000000003</v>
      </c>
      <c r="G28" s="5"/>
      <c r="H28" s="6">
        <f>277652/1000</f>
        <v>277.65199999999999</v>
      </c>
    </row>
    <row r="29" spans="1:8">
      <c r="A29" s="2" t="s">
        <v>77</v>
      </c>
      <c r="F29" s="5">
        <f>[1]Consol_BS!$AI$35/1000</f>
        <v>8456.4549999999999</v>
      </c>
      <c r="G29" s="5"/>
      <c r="H29" s="6">
        <f>2300203/1000</f>
        <v>2300.203</v>
      </c>
    </row>
    <row r="30" spans="1:8">
      <c r="F30" s="21"/>
      <c r="G30" s="5"/>
      <c r="H30" s="7"/>
    </row>
    <row r="31" spans="1:8">
      <c r="F31" s="33">
        <f>SUM(F25:F30)</f>
        <v>43943.798000000003</v>
      </c>
      <c r="G31" s="5"/>
      <c r="H31" s="8">
        <f>SUM(H25:H30)</f>
        <v>26989.901999999998</v>
      </c>
    </row>
    <row r="32" spans="1:8">
      <c r="F32" s="5"/>
      <c r="G32" s="5"/>
      <c r="H32" s="6"/>
    </row>
    <row r="33" spans="1:12" ht="12.75" thickBot="1">
      <c r="A33" s="4" t="s">
        <v>18</v>
      </c>
      <c r="F33" s="25">
        <f>F23+F31</f>
        <v>61968.99500000001</v>
      </c>
      <c r="G33" s="22"/>
      <c r="H33" s="34">
        <f>H23+H31</f>
        <v>39434.487000000001</v>
      </c>
    </row>
    <row r="34" spans="1:12" ht="12.75" thickTop="1">
      <c r="A34" s="35"/>
      <c r="B34" s="35"/>
      <c r="F34" s="5"/>
      <c r="G34" s="5"/>
      <c r="H34" s="6"/>
    </row>
    <row r="35" spans="1:12">
      <c r="A35" s="4" t="s">
        <v>94</v>
      </c>
      <c r="F35" s="5"/>
      <c r="G35" s="5"/>
      <c r="H35" s="6"/>
    </row>
    <row r="36" spans="1:12">
      <c r="A36" s="2" t="s">
        <v>78</v>
      </c>
      <c r="F36" s="5">
        <f>[1]Consol_BS!$AI$45/1000</f>
        <v>34420</v>
      </c>
      <c r="G36" s="5"/>
      <c r="H36" s="6">
        <f>14910000/1000</f>
        <v>14910</v>
      </c>
    </row>
    <row r="37" spans="1:12">
      <c r="A37" s="2" t="s">
        <v>79</v>
      </c>
      <c r="F37" s="5">
        <f>[1]Consol_BS!$AI$48/1000</f>
        <v>32388.113600000001</v>
      </c>
      <c r="G37" s="5"/>
      <c r="H37" s="6">
        <f>26517878/1000</f>
        <v>26517.878000000001</v>
      </c>
      <c r="I37" s="6"/>
      <c r="J37" s="36"/>
      <c r="K37" s="36"/>
      <c r="L37" s="36"/>
    </row>
    <row r="38" spans="1:12">
      <c r="A38" s="2" t="s">
        <v>80</v>
      </c>
      <c r="F38" s="5">
        <f>[1]Consol_BS!$AI$51/1000</f>
        <v>1446.885</v>
      </c>
      <c r="G38" s="5"/>
      <c r="H38" s="6">
        <v>0</v>
      </c>
      <c r="I38" s="6"/>
      <c r="J38" s="36"/>
      <c r="K38" s="36"/>
      <c r="L38" s="36"/>
    </row>
    <row r="39" spans="1:12">
      <c r="A39" s="2" t="s">
        <v>81</v>
      </c>
      <c r="F39" s="5">
        <f>[1]Consol_BS!$AI$52/1000</f>
        <v>-12299.998</v>
      </c>
      <c r="G39" s="5"/>
      <c r="H39" s="6">
        <f>-12299998/1000</f>
        <v>-12299.998</v>
      </c>
      <c r="I39" s="37"/>
      <c r="J39" s="36"/>
      <c r="K39" s="36"/>
      <c r="L39" s="36"/>
    </row>
    <row r="40" spans="1:12">
      <c r="A40" s="2" t="s">
        <v>125</v>
      </c>
      <c r="F40" s="5">
        <f>[1]Consol_BS!$AI$53/1000</f>
        <v>669.37840000000006</v>
      </c>
      <c r="G40" s="5"/>
      <c r="H40" s="6">
        <v>0</v>
      </c>
      <c r="I40" s="37"/>
      <c r="J40" s="36"/>
      <c r="K40" s="36"/>
      <c r="L40" s="36"/>
    </row>
    <row r="41" spans="1:12">
      <c r="F41" s="21"/>
      <c r="G41" s="5"/>
      <c r="H41" s="7"/>
      <c r="I41" s="37"/>
      <c r="J41" s="36"/>
      <c r="K41" s="36"/>
      <c r="L41" s="36"/>
    </row>
    <row r="42" spans="1:12">
      <c r="A42" s="4" t="s">
        <v>19</v>
      </c>
      <c r="F42" s="33">
        <f>SUM(F36:F41)</f>
        <v>56624.378999999994</v>
      </c>
      <c r="G42" s="5"/>
      <c r="H42" s="8">
        <f>SUM(H36:H41)</f>
        <v>29127.879999999997</v>
      </c>
      <c r="I42" s="37"/>
      <c r="J42" s="36"/>
      <c r="K42" s="36"/>
      <c r="L42" s="36"/>
    </row>
    <row r="43" spans="1:12">
      <c r="A43" s="4" t="s">
        <v>20</v>
      </c>
      <c r="F43" s="5"/>
      <c r="G43" s="5"/>
      <c r="H43" s="6"/>
    </row>
    <row r="44" spans="1:12">
      <c r="A44" s="2" t="s">
        <v>63</v>
      </c>
      <c r="F44" s="21">
        <f>[1]Consol_BS!$AI$61/1000</f>
        <v>474.23451</v>
      </c>
      <c r="G44" s="5"/>
      <c r="H44" s="7">
        <f>523161/1000</f>
        <v>523.16099999999994</v>
      </c>
    </row>
    <row r="45" spans="1:12">
      <c r="F45" s="5"/>
      <c r="G45" s="5"/>
      <c r="H45" s="6"/>
    </row>
    <row r="46" spans="1:12">
      <c r="A46" s="4" t="s">
        <v>21</v>
      </c>
      <c r="F46" s="5"/>
      <c r="G46" s="5"/>
      <c r="H46" s="6"/>
    </row>
    <row r="47" spans="1:12">
      <c r="A47" s="2" t="s">
        <v>82</v>
      </c>
      <c r="F47" s="5">
        <f>[1]Consol_BS!$AI$65/1000</f>
        <v>2660.4569999999999</v>
      </c>
      <c r="G47" s="5"/>
      <c r="H47" s="6">
        <f>3942247/1000</f>
        <v>3942.2469999999998</v>
      </c>
    </row>
    <row r="48" spans="1:12">
      <c r="A48" s="2" t="s">
        <v>83</v>
      </c>
      <c r="F48" s="5">
        <f>[1]Consol_BS!$AI$66/1000</f>
        <v>1366.145</v>
      </c>
      <c r="G48" s="5"/>
      <c r="H48" s="6">
        <f>1214975/1000</f>
        <v>1214.9749999999999</v>
      </c>
    </row>
    <row r="49" spans="1:11">
      <c r="A49" s="2" t="s">
        <v>63</v>
      </c>
      <c r="F49" s="5">
        <f>[1]Consol_BS!$AI$69/1000+[1]Consol_BS!$AI$70/1000</f>
        <v>649.82199999999989</v>
      </c>
      <c r="G49" s="5"/>
      <c r="H49" s="6">
        <f>(86224+4540000)/1000</f>
        <v>4626.2240000000002</v>
      </c>
    </row>
    <row r="50" spans="1:11">
      <c r="A50" s="2" t="s">
        <v>135</v>
      </c>
      <c r="F50" s="5">
        <f>[1]Consol_BS!$AI$71/1000</f>
        <v>193.95699999999999</v>
      </c>
      <c r="G50" s="5"/>
      <c r="H50" s="6">
        <v>0</v>
      </c>
    </row>
    <row r="51" spans="1:11">
      <c r="F51" s="5"/>
      <c r="G51" s="5"/>
      <c r="H51" s="6"/>
    </row>
    <row r="52" spans="1:11">
      <c r="F52" s="33">
        <f>SUM(F47:F51)</f>
        <v>4870.3810000000003</v>
      </c>
      <c r="G52" s="5"/>
      <c r="H52" s="8">
        <f>SUM(H47:H51)</f>
        <v>9783.4459999999999</v>
      </c>
    </row>
    <row r="53" spans="1:11">
      <c r="F53" s="20"/>
      <c r="G53" s="5"/>
      <c r="H53" s="9"/>
    </row>
    <row r="54" spans="1:11">
      <c r="A54" s="4" t="s">
        <v>22</v>
      </c>
      <c r="F54" s="33">
        <f>F44+F52</f>
        <v>5344.6155100000005</v>
      </c>
      <c r="G54" s="5"/>
      <c r="H54" s="8">
        <f>H44+H52</f>
        <v>10306.607</v>
      </c>
    </row>
    <row r="55" spans="1:11">
      <c r="F55" s="5"/>
      <c r="G55" s="5"/>
      <c r="H55" s="6"/>
    </row>
    <row r="56" spans="1:11" ht="12.75" thickBot="1">
      <c r="A56" s="4" t="s">
        <v>23</v>
      </c>
      <c r="F56" s="25">
        <f>F42+F54</f>
        <v>61968.994509999997</v>
      </c>
      <c r="G56" s="22"/>
      <c r="H56" s="34">
        <f>H42+H54</f>
        <v>39434.486999999994</v>
      </c>
    </row>
    <row r="57" spans="1:11" ht="12.75" thickTop="1">
      <c r="F57" s="5"/>
      <c r="G57" s="5"/>
      <c r="H57" s="6"/>
    </row>
    <row r="58" spans="1:11" ht="12.75" thickBot="1">
      <c r="A58" s="4" t="s">
        <v>64</v>
      </c>
      <c r="F58" s="30">
        <f>F42/344200*100</f>
        <v>16.451010749564205</v>
      </c>
      <c r="G58" s="5"/>
      <c r="H58" s="38">
        <f>H42/149100*100</f>
        <v>19.535801475519783</v>
      </c>
    </row>
    <row r="59" spans="1:11" ht="12.75" thickTop="1">
      <c r="F59" s="5"/>
      <c r="G59" s="5"/>
      <c r="H59" s="6"/>
    </row>
    <row r="60" spans="1:11">
      <c r="A60" s="2" t="s">
        <v>113</v>
      </c>
      <c r="F60" s="5"/>
      <c r="G60" s="5"/>
      <c r="H60" s="5"/>
    </row>
    <row r="61" spans="1:11">
      <c r="A61" s="2" t="s">
        <v>112</v>
      </c>
      <c r="F61" s="5"/>
      <c r="G61" s="5"/>
      <c r="H61" s="5"/>
    </row>
    <row r="62" spans="1:11">
      <c r="F62" s="5"/>
      <c r="G62" s="5"/>
      <c r="H62" s="5"/>
    </row>
    <row r="63" spans="1:11">
      <c r="A63" s="61">
        <v>2</v>
      </c>
      <c r="B63" s="61"/>
      <c r="C63" s="61"/>
      <c r="D63" s="61"/>
      <c r="E63" s="61"/>
      <c r="F63" s="61"/>
      <c r="G63" s="61"/>
      <c r="H63" s="61"/>
      <c r="I63" s="61"/>
      <c r="J63" s="39"/>
      <c r="K63" s="39"/>
    </row>
    <row r="64" spans="1:11">
      <c r="F64" s="5"/>
      <c r="G64" s="5"/>
      <c r="H64" s="5"/>
    </row>
    <row r="65" spans="6:8">
      <c r="F65" s="5"/>
      <c r="G65" s="5"/>
      <c r="H65" s="5"/>
    </row>
    <row r="66" spans="6:8">
      <c r="F66" s="5"/>
      <c r="G66" s="5"/>
      <c r="H66" s="5"/>
    </row>
    <row r="67" spans="6:8">
      <c r="F67" s="5"/>
      <c r="G67" s="5"/>
      <c r="H67" s="5"/>
    </row>
    <row r="68" spans="6:8">
      <c r="F68" s="5"/>
      <c r="G68" s="5"/>
      <c r="H68" s="5"/>
    </row>
    <row r="69" spans="6:8">
      <c r="F69" s="5"/>
      <c r="G69" s="5"/>
      <c r="H69" s="5"/>
    </row>
    <row r="70" spans="6:8">
      <c r="F70" s="5"/>
      <c r="G70" s="5"/>
      <c r="H70" s="5"/>
    </row>
    <row r="71" spans="6:8">
      <c r="F71" s="5"/>
      <c r="G71" s="5"/>
      <c r="H71" s="5"/>
    </row>
    <row r="72" spans="6:8">
      <c r="F72" s="5"/>
      <c r="G72" s="5"/>
      <c r="H72" s="5"/>
    </row>
    <row r="73" spans="6:8">
      <c r="F73" s="5"/>
      <c r="G73" s="5"/>
      <c r="H73" s="5"/>
    </row>
    <row r="74" spans="6:8">
      <c r="F74" s="5"/>
      <c r="G74" s="5"/>
      <c r="H74" s="5"/>
    </row>
    <row r="75" spans="6:8">
      <c r="F75" s="5"/>
      <c r="G75" s="5"/>
      <c r="H75" s="5"/>
    </row>
    <row r="76" spans="6:8">
      <c r="F76" s="5"/>
      <c r="G76" s="5"/>
      <c r="H76" s="5"/>
    </row>
    <row r="77" spans="6:8">
      <c r="F77" s="5"/>
      <c r="G77" s="5"/>
      <c r="H77" s="5"/>
    </row>
    <row r="78" spans="6:8">
      <c r="F78" s="5"/>
      <c r="G78" s="5"/>
      <c r="H78" s="5"/>
    </row>
    <row r="79" spans="6:8">
      <c r="F79" s="5"/>
      <c r="G79" s="5"/>
      <c r="H79" s="5"/>
    </row>
    <row r="80" spans="6:8">
      <c r="F80" s="5"/>
      <c r="G80" s="5"/>
      <c r="H80" s="5"/>
    </row>
    <row r="81" spans="6:8">
      <c r="F81" s="5"/>
      <c r="G81" s="5"/>
      <c r="H81" s="5"/>
    </row>
    <row r="82" spans="6:8">
      <c r="F82" s="5"/>
      <c r="G82" s="5"/>
      <c r="H82" s="5"/>
    </row>
    <row r="83" spans="6:8">
      <c r="F83" s="5"/>
      <c r="G83" s="5"/>
      <c r="H83" s="5"/>
    </row>
    <row r="84" spans="6:8">
      <c r="F84" s="5"/>
      <c r="G84" s="5"/>
      <c r="H84" s="5"/>
    </row>
    <row r="85" spans="6:8">
      <c r="F85" s="5"/>
      <c r="G85" s="5"/>
      <c r="H85" s="5"/>
    </row>
    <row r="86" spans="6:8">
      <c r="F86" s="5"/>
      <c r="G86" s="5"/>
      <c r="H86" s="5"/>
    </row>
    <row r="87" spans="6:8">
      <c r="F87" s="5"/>
      <c r="G87" s="5"/>
      <c r="H87" s="5"/>
    </row>
    <row r="88" spans="6:8">
      <c r="F88" s="5"/>
      <c r="G88" s="5"/>
      <c r="H88" s="5"/>
    </row>
    <row r="89" spans="6:8">
      <c r="F89" s="5"/>
      <c r="G89" s="5"/>
      <c r="H89" s="5"/>
    </row>
    <row r="90" spans="6:8">
      <c r="F90" s="5"/>
      <c r="G90" s="5"/>
      <c r="H90" s="5"/>
    </row>
    <row r="91" spans="6:8">
      <c r="F91" s="5"/>
      <c r="G91" s="5"/>
      <c r="H91" s="5"/>
    </row>
    <row r="92" spans="6:8">
      <c r="F92" s="5"/>
      <c r="G92" s="5"/>
      <c r="H92" s="5"/>
    </row>
    <row r="93" spans="6:8">
      <c r="F93" s="5"/>
      <c r="G93" s="5"/>
      <c r="H93" s="5"/>
    </row>
    <row r="94" spans="6:8">
      <c r="F94" s="5"/>
      <c r="G94" s="5"/>
      <c r="H94" s="5"/>
    </row>
    <row r="95" spans="6:8">
      <c r="F95" s="5"/>
      <c r="G95" s="5"/>
      <c r="H95" s="5"/>
    </row>
    <row r="96" spans="6:8">
      <c r="F96" s="5"/>
      <c r="G96" s="5"/>
      <c r="H96" s="5"/>
    </row>
    <row r="97" spans="6:8">
      <c r="F97" s="5"/>
      <c r="G97" s="5"/>
      <c r="H97" s="5"/>
    </row>
    <row r="98" spans="6:8">
      <c r="F98" s="5"/>
      <c r="G98" s="5"/>
      <c r="H98" s="5"/>
    </row>
    <row r="99" spans="6:8">
      <c r="F99" s="5"/>
      <c r="G99" s="5"/>
      <c r="H99" s="5"/>
    </row>
    <row r="100" spans="6:8">
      <c r="F100" s="5"/>
      <c r="G100" s="5"/>
      <c r="H100" s="5"/>
    </row>
    <row r="101" spans="6:8">
      <c r="F101" s="5"/>
      <c r="G101" s="5"/>
      <c r="H101" s="5"/>
    </row>
    <row r="102" spans="6:8">
      <c r="F102" s="5"/>
      <c r="G102" s="5"/>
      <c r="H102" s="5"/>
    </row>
    <row r="103" spans="6:8">
      <c r="F103" s="5"/>
      <c r="G103" s="5"/>
      <c r="H103" s="5"/>
    </row>
    <row r="104" spans="6:8">
      <c r="F104" s="5"/>
      <c r="G104" s="5"/>
      <c r="H104" s="5"/>
    </row>
    <row r="105" spans="6:8">
      <c r="F105" s="5"/>
      <c r="G105" s="5"/>
      <c r="H105" s="5"/>
    </row>
    <row r="106" spans="6:8">
      <c r="F106" s="5"/>
      <c r="G106" s="5"/>
      <c r="H106" s="5"/>
    </row>
    <row r="107" spans="6:8">
      <c r="F107" s="5"/>
      <c r="G107" s="5"/>
      <c r="H107" s="5"/>
    </row>
    <row r="108" spans="6:8">
      <c r="F108" s="5"/>
      <c r="G108" s="5"/>
      <c r="H108" s="5"/>
    </row>
    <row r="109" spans="6:8">
      <c r="F109" s="5"/>
      <c r="G109" s="5"/>
      <c r="H109" s="5"/>
    </row>
  </sheetData>
  <mergeCells count="1">
    <mergeCell ref="A63:I63"/>
  </mergeCells>
  <printOptions horizontalCentered="1"/>
  <pageMargins left="0.2" right="0.2" top="0.5" bottom="0.2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topLeftCell="A52" workbookViewId="0">
      <selection activeCell="E60" sqref="E60"/>
    </sheetView>
  </sheetViews>
  <sheetFormatPr defaultRowHeight="12"/>
  <cols>
    <col min="1" max="1" width="8.85546875" style="2" customWidth="1"/>
    <col min="2" max="3" width="8.85546875" style="1" customWidth="1"/>
    <col min="4" max="6" width="9.140625" style="1"/>
    <col min="7" max="7" width="15.7109375" style="1" customWidth="1"/>
    <col min="8" max="8" width="8.7109375" style="40" customWidth="1"/>
    <col min="9" max="9" width="15.7109375" style="1" customWidth="1"/>
    <col min="10" max="16384" width="9.140625" style="1"/>
  </cols>
  <sheetData>
    <row r="1" spans="1:10">
      <c r="B1" s="2"/>
      <c r="C1" s="2"/>
    </row>
    <row r="2" spans="1:10">
      <c r="B2" s="2"/>
      <c r="C2" s="2"/>
    </row>
    <row r="3" spans="1:10">
      <c r="B3" s="2"/>
      <c r="C3" s="2"/>
    </row>
    <row r="4" spans="1:10">
      <c r="B4" s="2"/>
      <c r="C4" s="2"/>
    </row>
    <row r="5" spans="1:10">
      <c r="B5" s="2"/>
      <c r="C5" s="2"/>
    </row>
    <row r="6" spans="1:10">
      <c r="A6" s="15" t="s">
        <v>117</v>
      </c>
      <c r="B6" s="2"/>
      <c r="C6" s="2"/>
    </row>
    <row r="7" spans="1:10">
      <c r="A7" s="4" t="s">
        <v>114</v>
      </c>
      <c r="B7" s="2"/>
      <c r="C7" s="2"/>
    </row>
    <row r="8" spans="1:10">
      <c r="A8" s="4" t="str">
        <f>is!A8</f>
        <v>FOR THE QUARTER ENDED 31 DECEMBER 2011</v>
      </c>
      <c r="B8" s="2"/>
      <c r="C8" s="2"/>
    </row>
    <row r="9" spans="1:10">
      <c r="A9" s="4"/>
      <c r="B9" s="2"/>
      <c r="C9" s="2"/>
    </row>
    <row r="10" spans="1:10">
      <c r="A10" s="27"/>
      <c r="B10" s="2"/>
      <c r="C10" s="2"/>
    </row>
    <row r="11" spans="1:10">
      <c r="G11" s="62" t="s">
        <v>95</v>
      </c>
      <c r="H11" s="62"/>
      <c r="I11" s="62"/>
    </row>
    <row r="12" spans="1:10">
      <c r="G12" s="56" t="str">
        <f>bs!F13</f>
        <v>31 DEC 2011</v>
      </c>
      <c r="H12" s="42"/>
      <c r="I12" s="18" t="s">
        <v>11</v>
      </c>
    </row>
    <row r="13" spans="1:10">
      <c r="G13" s="19" t="s">
        <v>56</v>
      </c>
      <c r="H13" s="41"/>
      <c r="I13" s="19" t="s">
        <v>56</v>
      </c>
    </row>
    <row r="14" spans="1:10">
      <c r="G14" s="32" t="s">
        <v>92</v>
      </c>
      <c r="H14" s="41"/>
      <c r="I14" s="32" t="s">
        <v>93</v>
      </c>
    </row>
    <row r="15" spans="1:10">
      <c r="A15" s="4" t="s">
        <v>24</v>
      </c>
      <c r="H15" s="12"/>
      <c r="I15" s="3"/>
      <c r="J15" s="36"/>
    </row>
    <row r="16" spans="1:10">
      <c r="A16" s="2" t="s">
        <v>25</v>
      </c>
      <c r="G16" s="6">
        <f>[1]Conso_CF!$W$8/1000</f>
        <v>9698.5609999999997</v>
      </c>
      <c r="H16" s="13"/>
      <c r="I16" s="6">
        <v>12726</v>
      </c>
    </row>
    <row r="17" spans="1:9">
      <c r="G17" s="6"/>
      <c r="H17" s="13"/>
      <c r="I17" s="6"/>
    </row>
    <row r="18" spans="1:9">
      <c r="A18" s="2" t="s">
        <v>26</v>
      </c>
      <c r="G18" s="6"/>
      <c r="H18" s="13"/>
      <c r="I18" s="6"/>
    </row>
    <row r="19" spans="1:9">
      <c r="A19" s="2" t="s">
        <v>88</v>
      </c>
      <c r="G19" s="6">
        <v>0</v>
      </c>
      <c r="H19" s="13"/>
      <c r="I19" s="6">
        <v>369</v>
      </c>
    </row>
    <row r="20" spans="1:9">
      <c r="A20" s="2" t="s">
        <v>27</v>
      </c>
      <c r="G20" s="6">
        <f>[1]Conso_CF!$W$11/1000</f>
        <v>1790.1076399999999</v>
      </c>
      <c r="H20" s="13"/>
      <c r="I20" s="6">
        <v>908</v>
      </c>
    </row>
    <row r="21" spans="1:9">
      <c r="A21" s="2" t="s">
        <v>28</v>
      </c>
      <c r="G21" s="6">
        <f>[1]Conso_CF!$W$12/1000</f>
        <v>913.68299999999999</v>
      </c>
      <c r="H21" s="13"/>
      <c r="I21" s="6">
        <v>458</v>
      </c>
    </row>
    <row r="22" spans="1:9">
      <c r="A22" s="2" t="s">
        <v>29</v>
      </c>
      <c r="G22" s="6">
        <f>[1]Conso_CF!$W$13/1000</f>
        <v>505.79300000000001</v>
      </c>
      <c r="H22" s="13"/>
      <c r="I22" s="6">
        <v>357</v>
      </c>
    </row>
    <row r="23" spans="1:9">
      <c r="A23" s="2" t="s">
        <v>30</v>
      </c>
      <c r="G23" s="6">
        <f>[1]Conso_CF!$W$15/1000</f>
        <v>-245.203</v>
      </c>
      <c r="H23" s="13"/>
      <c r="I23" s="6">
        <v>-20</v>
      </c>
    </row>
    <row r="24" spans="1:9">
      <c r="A24" s="2" t="s">
        <v>126</v>
      </c>
      <c r="G24" s="6"/>
      <c r="H24" s="13"/>
      <c r="I24" s="6"/>
    </row>
    <row r="25" spans="1:9">
      <c r="A25" s="2" t="s">
        <v>127</v>
      </c>
      <c r="G25" s="6"/>
      <c r="H25" s="13"/>
      <c r="I25" s="6"/>
    </row>
    <row r="26" spans="1:9">
      <c r="A26" s="2" t="s">
        <v>128</v>
      </c>
      <c r="G26" s="6"/>
      <c r="H26" s="13"/>
      <c r="I26" s="6"/>
    </row>
    <row r="27" spans="1:9">
      <c r="A27" s="2" t="s">
        <v>129</v>
      </c>
      <c r="G27" s="7">
        <v>0</v>
      </c>
      <c r="H27" s="13"/>
      <c r="I27" s="7">
        <v>-4026</v>
      </c>
    </row>
    <row r="28" spans="1:9">
      <c r="G28" s="6">
        <f>SUM(G16:G27)</f>
        <v>12662.941640000001</v>
      </c>
      <c r="H28" s="9"/>
      <c r="I28" s="6">
        <f>SUM(I16:I27)</f>
        <v>10772</v>
      </c>
    </row>
    <row r="29" spans="1:9">
      <c r="A29" s="2" t="s">
        <v>31</v>
      </c>
      <c r="G29" s="6"/>
      <c r="H29" s="13"/>
      <c r="I29" s="6"/>
    </row>
    <row r="30" spans="1:9">
      <c r="A30" s="2" t="s">
        <v>32</v>
      </c>
      <c r="G30" s="6">
        <f>[1]Conso_CF!$W$20/1000</f>
        <v>-25393.866999999998</v>
      </c>
      <c r="H30" s="13"/>
      <c r="I30" s="6">
        <v>-9378</v>
      </c>
    </row>
    <row r="31" spans="1:9">
      <c r="A31" s="2" t="s">
        <v>33</v>
      </c>
      <c r="G31" s="7">
        <f>[1]Conso_CF!$W$21/1000</f>
        <v>12422.974</v>
      </c>
      <c r="H31" s="13"/>
      <c r="I31" s="7">
        <v>2314</v>
      </c>
    </row>
    <row r="32" spans="1:9">
      <c r="A32" s="2" t="s">
        <v>34</v>
      </c>
      <c r="G32" s="6">
        <f>SUM(G28:G31)</f>
        <v>-307.95135999999729</v>
      </c>
      <c r="H32" s="9"/>
      <c r="I32" s="6">
        <f>SUM(I28:I31)</f>
        <v>3708</v>
      </c>
    </row>
    <row r="33" spans="1:9">
      <c r="A33" s="2" t="s">
        <v>35</v>
      </c>
      <c r="G33" s="6">
        <f>[1]Conso_CF!$W$25</f>
        <v>0</v>
      </c>
      <c r="H33" s="13"/>
      <c r="I33" s="6">
        <v>69</v>
      </c>
    </row>
    <row r="34" spans="1:9">
      <c r="A34" s="2" t="s">
        <v>36</v>
      </c>
      <c r="G34" s="6">
        <f>[1]Conso_CF!$W$27/1000</f>
        <v>-535.38300000000004</v>
      </c>
      <c r="H34" s="13"/>
      <c r="I34" s="6">
        <v>-357</v>
      </c>
    </row>
    <row r="35" spans="1:9">
      <c r="A35" s="2" t="s">
        <v>104</v>
      </c>
      <c r="G35" s="6">
        <f>[1]Conso_CF!$W$26</f>
        <v>0</v>
      </c>
      <c r="H35" s="13"/>
      <c r="I35" s="6">
        <v>0</v>
      </c>
    </row>
    <row r="36" spans="1:9">
      <c r="A36" s="4" t="s">
        <v>37</v>
      </c>
      <c r="G36" s="8">
        <f>SUM(G32:G35)</f>
        <v>-843.33435999999733</v>
      </c>
      <c r="H36" s="9"/>
      <c r="I36" s="8">
        <f>SUM(I32:I35)</f>
        <v>3420</v>
      </c>
    </row>
    <row r="37" spans="1:9">
      <c r="G37" s="6"/>
      <c r="H37" s="13"/>
      <c r="I37" s="6"/>
    </row>
    <row r="38" spans="1:9">
      <c r="A38" s="4" t="s">
        <v>38</v>
      </c>
      <c r="G38" s="9"/>
      <c r="H38" s="13"/>
      <c r="I38" s="9"/>
    </row>
    <row r="39" spans="1:9">
      <c r="A39" s="2" t="s">
        <v>89</v>
      </c>
      <c r="G39" s="9">
        <f>[1]Conso_CF!$W$34/1000</f>
        <v>-2297.576</v>
      </c>
      <c r="H39" s="13"/>
      <c r="I39" s="9">
        <v>-2893</v>
      </c>
    </row>
    <row r="40" spans="1:9">
      <c r="A40" s="2" t="s">
        <v>39</v>
      </c>
      <c r="G40" s="9">
        <f>[1]Conso_CF!$W$36/1000</f>
        <v>-1472.3620000000001</v>
      </c>
      <c r="H40" s="13"/>
      <c r="I40" s="9">
        <v>-122</v>
      </c>
    </row>
    <row r="41" spans="1:9">
      <c r="A41" s="2" t="s">
        <v>130</v>
      </c>
      <c r="G41" s="9">
        <f>[1]Conso_CF!$W$35/1000</f>
        <v>2313.3440000000001</v>
      </c>
      <c r="H41" s="13"/>
      <c r="I41" s="9">
        <v>453</v>
      </c>
    </row>
    <row r="42" spans="1:9">
      <c r="A42" s="2" t="s">
        <v>40</v>
      </c>
      <c r="G42" s="7">
        <f>[1]Conso_CF!$W$37/1000</f>
        <v>245.203</v>
      </c>
      <c r="H42" s="13"/>
      <c r="I42" s="7">
        <v>21</v>
      </c>
    </row>
    <row r="43" spans="1:9">
      <c r="A43" s="4" t="s">
        <v>41</v>
      </c>
      <c r="G43" s="6">
        <f>SUM(G39:G42)</f>
        <v>-1211.3910000000001</v>
      </c>
      <c r="H43" s="9"/>
      <c r="I43" s="6">
        <f>SUM(I39:I42)</f>
        <v>-2541</v>
      </c>
    </row>
    <row r="44" spans="1:9">
      <c r="G44" s="6"/>
      <c r="H44" s="13"/>
      <c r="I44" s="6"/>
    </row>
    <row r="45" spans="1:9">
      <c r="A45" s="4" t="s">
        <v>42</v>
      </c>
      <c r="G45" s="6"/>
      <c r="H45" s="13"/>
      <c r="I45" s="6"/>
    </row>
    <row r="46" spans="1:9">
      <c r="A46" s="2" t="s">
        <v>109</v>
      </c>
      <c r="G46" s="9">
        <f>[1]Conso_CF!$W$42/1000</f>
        <v>-7442</v>
      </c>
      <c r="H46" s="13"/>
      <c r="I46" s="9">
        <v>-4793</v>
      </c>
    </row>
    <row r="47" spans="1:9">
      <c r="A47" s="2" t="s">
        <v>97</v>
      </c>
      <c r="G47" s="9">
        <f>[1]Conso_CF!$W$44/1000-1</f>
        <v>16132.612999999999</v>
      </c>
      <c r="H47" s="13"/>
      <c r="I47" s="9">
        <v>540</v>
      </c>
    </row>
    <row r="48" spans="1:9">
      <c r="A48" s="2" t="s">
        <v>43</v>
      </c>
      <c r="G48" s="7">
        <f>[1]Conso_CF!$W$47/1000-213</f>
        <v>-362.48400000000004</v>
      </c>
      <c r="H48" s="13"/>
      <c r="I48" s="7">
        <v>-83</v>
      </c>
    </row>
    <row r="49" spans="1:9">
      <c r="A49" s="4" t="s">
        <v>44</v>
      </c>
      <c r="G49" s="6">
        <f>SUM(G46:G48)</f>
        <v>8328.128999999999</v>
      </c>
      <c r="H49" s="9"/>
      <c r="I49" s="6">
        <f>SUM(I46:I48)</f>
        <v>-4336</v>
      </c>
    </row>
    <row r="50" spans="1:9">
      <c r="G50" s="6"/>
      <c r="H50" s="13"/>
      <c r="I50" s="6"/>
    </row>
    <row r="51" spans="1:9">
      <c r="A51" s="4" t="s">
        <v>66</v>
      </c>
      <c r="G51" s="10">
        <f>G49+G43+G36</f>
        <v>6273.4036400000023</v>
      </c>
      <c r="H51" s="9"/>
      <c r="I51" s="10">
        <f>I49+I43+I36</f>
        <v>-3457</v>
      </c>
    </row>
    <row r="52" spans="1:9">
      <c r="A52" s="4" t="s">
        <v>48</v>
      </c>
      <c r="G52" s="6"/>
      <c r="H52" s="13"/>
      <c r="I52" s="6"/>
    </row>
    <row r="53" spans="1:9">
      <c r="A53" s="4" t="s">
        <v>47</v>
      </c>
      <c r="G53" s="6">
        <f>I61</f>
        <v>2578</v>
      </c>
      <c r="H53" s="13"/>
      <c r="I53" s="6">
        <v>6035</v>
      </c>
    </row>
    <row r="54" spans="1:9">
      <c r="A54" s="1"/>
      <c r="G54" s="6"/>
      <c r="H54" s="13"/>
      <c r="I54" s="6"/>
    </row>
    <row r="55" spans="1:9">
      <c r="A55" s="4" t="s">
        <v>67</v>
      </c>
      <c r="G55" s="11">
        <f>SUM(G51:G53)</f>
        <v>8851.4036400000023</v>
      </c>
      <c r="H55" s="14"/>
      <c r="I55" s="11">
        <f>SUM(I51:I53)</f>
        <v>2578</v>
      </c>
    </row>
    <row r="56" spans="1:9">
      <c r="G56" s="6"/>
      <c r="H56" s="13"/>
      <c r="I56" s="6"/>
    </row>
    <row r="57" spans="1:9">
      <c r="A57" s="4" t="s">
        <v>45</v>
      </c>
      <c r="G57" s="6"/>
      <c r="H57" s="13"/>
      <c r="I57" s="6"/>
    </row>
    <row r="58" spans="1:9">
      <c r="A58" s="2" t="s">
        <v>16</v>
      </c>
      <c r="G58" s="6">
        <f>bs!F28-0.5</f>
        <v>394.99400000000003</v>
      </c>
      <c r="H58" s="13"/>
      <c r="I58" s="6">
        <v>278</v>
      </c>
    </row>
    <row r="59" spans="1:9">
      <c r="A59" s="2" t="s">
        <v>17</v>
      </c>
      <c r="G59" s="6">
        <f>bs!F29</f>
        <v>8456.4549999999999</v>
      </c>
      <c r="H59" s="13"/>
      <c r="I59" s="6">
        <v>2300</v>
      </c>
    </row>
    <row r="60" spans="1:9">
      <c r="A60" s="2" t="s">
        <v>46</v>
      </c>
      <c r="G60" s="6">
        <v>0</v>
      </c>
      <c r="H60" s="13"/>
      <c r="I60" s="6">
        <f>[3]cf!$G$57</f>
        <v>0</v>
      </c>
    </row>
    <row r="61" spans="1:9">
      <c r="G61" s="11">
        <f>SUM(G58:G60)</f>
        <v>8851.4490000000005</v>
      </c>
      <c r="H61" s="14"/>
      <c r="I61" s="11">
        <f>SUM(I58:I60)</f>
        <v>2578</v>
      </c>
    </row>
    <row r="62" spans="1:9">
      <c r="G62" s="14"/>
      <c r="H62" s="14"/>
      <c r="I62" s="14"/>
    </row>
    <row r="63" spans="1:9">
      <c r="A63" s="2" t="s">
        <v>115</v>
      </c>
      <c r="G63" s="5"/>
      <c r="H63" s="20"/>
      <c r="I63" s="5"/>
    </row>
    <row r="64" spans="1:9">
      <c r="A64" s="2" t="s">
        <v>116</v>
      </c>
      <c r="G64" s="5"/>
      <c r="H64" s="20"/>
      <c r="I64" s="5"/>
    </row>
    <row r="65" spans="1:10">
      <c r="A65" s="1"/>
      <c r="H65" s="1"/>
    </row>
    <row r="66" spans="1:10">
      <c r="G66" s="5"/>
      <c r="H66" s="20"/>
      <c r="I66" s="5"/>
    </row>
    <row r="67" spans="1:10">
      <c r="G67" s="5"/>
      <c r="H67" s="20"/>
      <c r="I67" s="5"/>
    </row>
    <row r="68" spans="1:10">
      <c r="A68" s="61">
        <v>3</v>
      </c>
      <c r="B68" s="61"/>
      <c r="C68" s="61"/>
      <c r="D68" s="61"/>
      <c r="E68" s="61"/>
      <c r="F68" s="61"/>
      <c r="G68" s="61"/>
      <c r="H68" s="61"/>
      <c r="I68" s="61"/>
      <c r="J68" s="61"/>
    </row>
    <row r="69" spans="1:10">
      <c r="G69" s="5"/>
      <c r="H69" s="20"/>
      <c r="I69" s="5"/>
    </row>
    <row r="70" spans="1:10">
      <c r="G70" s="5"/>
      <c r="H70" s="20"/>
      <c r="I70" s="5"/>
    </row>
    <row r="71" spans="1:10">
      <c r="G71" s="5"/>
      <c r="H71" s="20"/>
      <c r="I71" s="5"/>
    </row>
    <row r="72" spans="1:10">
      <c r="G72" s="5"/>
      <c r="H72" s="20"/>
      <c r="I72" s="5"/>
    </row>
    <row r="73" spans="1:10">
      <c r="G73" s="5"/>
      <c r="H73" s="20"/>
      <c r="I73" s="5"/>
    </row>
    <row r="74" spans="1:10">
      <c r="G74" s="5"/>
      <c r="H74" s="20"/>
      <c r="I74" s="5"/>
    </row>
    <row r="75" spans="1:10">
      <c r="G75" s="5"/>
      <c r="H75" s="20"/>
      <c r="I75" s="5"/>
    </row>
    <row r="76" spans="1:10">
      <c r="G76" s="5"/>
      <c r="H76" s="20"/>
      <c r="I76" s="5"/>
    </row>
  </sheetData>
  <mergeCells count="2">
    <mergeCell ref="A68:J68"/>
    <mergeCell ref="G11:I11"/>
  </mergeCells>
  <printOptions horizontalCentered="1"/>
  <pageMargins left="0.2" right="0.2" top="0.5" bottom="0" header="0.3" footer="0.3"/>
  <pageSetup scale="95" orientation="portrait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topLeftCell="A28" workbookViewId="0">
      <selection activeCell="E74" sqref="E74"/>
    </sheetView>
  </sheetViews>
  <sheetFormatPr defaultRowHeight="12"/>
  <cols>
    <col min="1" max="1" width="8.85546875" style="2" customWidth="1"/>
    <col min="2" max="3" width="8.85546875" style="1" customWidth="1"/>
    <col min="4" max="4" width="13.7109375" style="43" customWidth="1"/>
    <col min="5" max="5" width="4.7109375" style="44" customWidth="1"/>
    <col min="6" max="6" width="13.7109375" style="43" customWidth="1"/>
    <col min="7" max="7" width="4.7109375" style="44" customWidth="1"/>
    <col min="8" max="8" width="11.7109375" style="43" customWidth="1"/>
    <col min="9" max="9" width="4.7109375" style="44" customWidth="1"/>
    <col min="10" max="10" width="11.7109375" style="43" customWidth="1"/>
    <col min="11" max="11" width="4.7109375" style="44" customWidth="1"/>
    <col min="12" max="12" width="11.7109375" style="44" customWidth="1"/>
    <col min="13" max="13" width="5.7109375" style="44" customWidth="1"/>
    <col min="14" max="14" width="11.7109375" style="44" customWidth="1"/>
    <col min="15" max="15" width="10.140625" style="43" customWidth="1"/>
    <col min="16" max="16384" width="9.140625" style="1"/>
  </cols>
  <sheetData>
    <row r="1" spans="1:15">
      <c r="B1" s="2"/>
      <c r="C1" s="2"/>
    </row>
    <row r="2" spans="1:15">
      <c r="B2" s="2"/>
      <c r="C2" s="2"/>
    </row>
    <row r="3" spans="1:15">
      <c r="B3" s="2"/>
      <c r="C3" s="2"/>
    </row>
    <row r="4" spans="1:15">
      <c r="B4" s="2"/>
      <c r="C4" s="2"/>
    </row>
    <row r="5" spans="1:15">
      <c r="B5" s="2"/>
      <c r="C5" s="2"/>
    </row>
    <row r="6" spans="1:15">
      <c r="A6" s="15" t="s">
        <v>117</v>
      </c>
      <c r="B6" s="2"/>
      <c r="C6" s="2"/>
      <c r="H6" s="45"/>
    </row>
    <row r="7" spans="1:15">
      <c r="A7" s="4" t="s">
        <v>69</v>
      </c>
      <c r="B7" s="2"/>
      <c r="C7" s="2"/>
      <c r="H7" s="45"/>
    </row>
    <row r="8" spans="1:15">
      <c r="A8" s="46" t="str">
        <f>cf!A8</f>
        <v>FOR THE QUARTER ENDED 31 DECEMBER 2011</v>
      </c>
      <c r="B8" s="2"/>
      <c r="C8" s="2"/>
      <c r="H8" s="45"/>
    </row>
    <row r="9" spans="1:15">
      <c r="A9" s="27" t="s">
        <v>65</v>
      </c>
      <c r="B9" s="2"/>
      <c r="C9" s="2"/>
    </row>
    <row r="10" spans="1:15">
      <c r="A10" s="27"/>
      <c r="B10" s="2"/>
      <c r="C10" s="2"/>
    </row>
    <row r="11" spans="1:15">
      <c r="A11" s="27"/>
      <c r="B11" s="2"/>
      <c r="C11" s="2"/>
    </row>
    <row r="12" spans="1:15">
      <c r="L12" s="48" t="s">
        <v>132</v>
      </c>
    </row>
    <row r="13" spans="1:15">
      <c r="D13" s="47"/>
      <c r="E13" s="48"/>
      <c r="F13" s="47" t="s">
        <v>99</v>
      </c>
      <c r="G13" s="48"/>
      <c r="H13" s="47" t="s">
        <v>53</v>
      </c>
      <c r="I13" s="48"/>
      <c r="J13" s="47" t="s">
        <v>85</v>
      </c>
      <c r="K13" s="48"/>
      <c r="L13" s="48" t="s">
        <v>133</v>
      </c>
      <c r="M13" s="48"/>
      <c r="N13" s="49"/>
      <c r="O13" s="50"/>
    </row>
    <row r="14" spans="1:15">
      <c r="D14" s="47" t="s">
        <v>50</v>
      </c>
      <c r="E14" s="48"/>
      <c r="F14" s="47" t="s">
        <v>100</v>
      </c>
      <c r="G14" s="48"/>
      <c r="H14" s="47" t="s">
        <v>52</v>
      </c>
      <c r="I14" s="48"/>
      <c r="J14" s="47" t="s">
        <v>86</v>
      </c>
      <c r="K14" s="48"/>
      <c r="L14" s="48" t="s">
        <v>134</v>
      </c>
      <c r="M14" s="48"/>
      <c r="N14" s="47" t="s">
        <v>51</v>
      </c>
      <c r="O14" s="50"/>
    </row>
    <row r="15" spans="1:15">
      <c r="D15" s="19" t="s">
        <v>56</v>
      </c>
      <c r="E15" s="48"/>
      <c r="F15" s="19" t="s">
        <v>56</v>
      </c>
      <c r="G15" s="48"/>
      <c r="H15" s="19" t="s">
        <v>56</v>
      </c>
      <c r="I15" s="48"/>
      <c r="J15" s="19" t="s">
        <v>56</v>
      </c>
      <c r="K15" s="19"/>
      <c r="L15" s="19" t="s">
        <v>56</v>
      </c>
      <c r="M15" s="48"/>
      <c r="N15" s="19" t="s">
        <v>56</v>
      </c>
      <c r="O15" s="50"/>
    </row>
    <row r="16" spans="1:15">
      <c r="N16" s="43"/>
      <c r="O16" s="13"/>
    </row>
    <row r="17" spans="1:15">
      <c r="A17" s="4" t="s">
        <v>108</v>
      </c>
      <c r="D17" s="47">
        <v>14910</v>
      </c>
      <c r="E17" s="47"/>
      <c r="F17" s="47">
        <v>26518</v>
      </c>
      <c r="G17" s="47"/>
      <c r="H17" s="47">
        <v>-12300</v>
      </c>
      <c r="I17" s="47"/>
      <c r="J17" s="47">
        <v>0</v>
      </c>
      <c r="K17" s="47"/>
      <c r="L17" s="47">
        <v>0</v>
      </c>
      <c r="M17" s="47"/>
      <c r="N17" s="47">
        <f>D17+F17+H17+J17+L17</f>
        <v>29128</v>
      </c>
      <c r="O17" s="13"/>
    </row>
    <row r="18" spans="1:15">
      <c r="E18" s="43"/>
      <c r="G18" s="43"/>
      <c r="I18" s="43"/>
      <c r="K18" s="43"/>
      <c r="L18" s="43"/>
      <c r="M18" s="43"/>
      <c r="N18" s="43"/>
      <c r="O18" s="13"/>
    </row>
    <row r="19" spans="1:15">
      <c r="A19" s="2" t="s">
        <v>80</v>
      </c>
      <c r="D19" s="43">
        <v>0</v>
      </c>
      <c r="E19" s="43"/>
      <c r="F19" s="43">
        <v>0</v>
      </c>
      <c r="G19" s="43"/>
      <c r="H19" s="43">
        <v>0</v>
      </c>
      <c r="I19" s="43"/>
      <c r="J19" s="43">
        <f>bs!F38</f>
        <v>1446.885</v>
      </c>
      <c r="K19" s="43"/>
      <c r="L19" s="43">
        <v>0</v>
      </c>
      <c r="M19" s="43"/>
      <c r="N19" s="43">
        <f>D19+F19+H19+J19+L19</f>
        <v>1446.885</v>
      </c>
      <c r="O19" s="13"/>
    </row>
    <row r="20" spans="1:15">
      <c r="E20" s="43"/>
      <c r="G20" s="43"/>
      <c r="I20" s="43"/>
      <c r="K20" s="43"/>
      <c r="L20" s="43"/>
      <c r="M20" s="43"/>
      <c r="N20" s="43"/>
      <c r="O20" s="13"/>
    </row>
    <row r="21" spans="1:15">
      <c r="A21" s="2" t="s">
        <v>84</v>
      </c>
      <c r="D21" s="43">
        <f>2300+17210</f>
        <v>19510</v>
      </c>
      <c r="E21" s="43"/>
      <c r="F21" s="43">
        <v>0</v>
      </c>
      <c r="G21" s="43"/>
      <c r="H21" s="43">
        <v>0</v>
      </c>
      <c r="I21" s="43"/>
      <c r="J21" s="43">
        <v>0</v>
      </c>
      <c r="K21" s="43"/>
      <c r="L21" s="43">
        <v>0</v>
      </c>
      <c r="M21" s="43"/>
      <c r="N21" s="43">
        <f>D21+F21+H21+J21+L21</f>
        <v>19510</v>
      </c>
      <c r="O21" s="13"/>
    </row>
    <row r="22" spans="1:15">
      <c r="E22" s="43"/>
      <c r="G22" s="43"/>
      <c r="I22" s="43"/>
      <c r="K22" s="43"/>
      <c r="L22" s="43"/>
      <c r="M22" s="43"/>
      <c r="N22" s="43"/>
      <c r="O22" s="13"/>
    </row>
    <row r="23" spans="1:15">
      <c r="A23" s="2" t="s">
        <v>49</v>
      </c>
      <c r="D23" s="43">
        <v>0</v>
      </c>
      <c r="E23" s="43"/>
      <c r="F23" s="43">
        <f>is!I51-0.5</f>
        <v>9311.7356</v>
      </c>
      <c r="G23" s="43"/>
      <c r="H23" s="43">
        <v>0</v>
      </c>
      <c r="I23" s="43"/>
      <c r="J23" s="43">
        <v>0</v>
      </c>
      <c r="K23" s="43"/>
      <c r="L23" s="43">
        <v>0</v>
      </c>
      <c r="M23" s="43"/>
      <c r="N23" s="43">
        <f>D23+F23+H23+J23+L23</f>
        <v>9311.7356</v>
      </c>
      <c r="O23" s="13"/>
    </row>
    <row r="24" spans="1:15">
      <c r="E24" s="43"/>
      <c r="G24" s="43"/>
      <c r="I24" s="43"/>
      <c r="K24" s="43"/>
      <c r="L24" s="43"/>
      <c r="M24" s="43"/>
      <c r="N24" s="43"/>
      <c r="O24" s="13"/>
    </row>
    <row r="25" spans="1:15">
      <c r="A25" s="2" t="s">
        <v>131</v>
      </c>
      <c r="D25" s="43">
        <v>0</v>
      </c>
      <c r="E25" s="43"/>
      <c r="F25" s="43">
        <v>-3442</v>
      </c>
      <c r="G25" s="43"/>
      <c r="H25" s="43">
        <v>0</v>
      </c>
      <c r="I25" s="43"/>
      <c r="J25" s="43">
        <v>0</v>
      </c>
      <c r="K25" s="43"/>
      <c r="L25" s="43">
        <v>0</v>
      </c>
      <c r="M25" s="43"/>
      <c r="N25" s="43">
        <f>D25+F25+H25+J25+L25</f>
        <v>-3442</v>
      </c>
      <c r="O25" s="13"/>
    </row>
    <row r="26" spans="1:15">
      <c r="E26" s="43"/>
      <c r="G26" s="43"/>
      <c r="I26" s="43"/>
      <c r="K26" s="43"/>
      <c r="L26" s="43"/>
      <c r="M26" s="43"/>
      <c r="N26" s="43"/>
      <c r="O26" s="13"/>
    </row>
    <row r="27" spans="1:15">
      <c r="A27" s="2" t="s">
        <v>125</v>
      </c>
      <c r="D27" s="43">
        <v>0</v>
      </c>
      <c r="E27" s="43"/>
      <c r="F27" s="43">
        <v>0</v>
      </c>
      <c r="G27" s="43"/>
      <c r="H27" s="43">
        <v>0</v>
      </c>
      <c r="I27" s="43"/>
      <c r="J27" s="43">
        <v>0</v>
      </c>
      <c r="K27" s="43"/>
      <c r="L27" s="43">
        <f>bs!F40</f>
        <v>669.37840000000006</v>
      </c>
      <c r="M27" s="43"/>
      <c r="N27" s="43">
        <f>D27+F27+H27+J27+L27</f>
        <v>669.37840000000006</v>
      </c>
      <c r="O27" s="13"/>
    </row>
    <row r="28" spans="1:15">
      <c r="E28" s="43"/>
      <c r="G28" s="43"/>
      <c r="I28" s="43"/>
      <c r="K28" s="43"/>
      <c r="L28" s="43"/>
      <c r="M28" s="43"/>
      <c r="N28" s="43"/>
      <c r="O28" s="13"/>
    </row>
    <row r="29" spans="1:15">
      <c r="A29" s="2" t="s">
        <v>98</v>
      </c>
      <c r="D29" s="43">
        <v>0</v>
      </c>
      <c r="E29" s="43"/>
      <c r="F29" s="43">
        <v>0</v>
      </c>
      <c r="G29" s="43"/>
      <c r="H29" s="43">
        <v>0</v>
      </c>
      <c r="I29" s="43"/>
      <c r="J29" s="43">
        <v>0</v>
      </c>
      <c r="K29" s="43"/>
      <c r="L29" s="43">
        <v>0</v>
      </c>
      <c r="M29" s="43"/>
      <c r="N29" s="43">
        <f>D29+F29+H29+J29+L29</f>
        <v>0</v>
      </c>
      <c r="O29" s="13"/>
    </row>
    <row r="30" spans="1:15">
      <c r="E30" s="43"/>
      <c r="G30" s="43"/>
      <c r="I30" s="43"/>
      <c r="K30" s="43"/>
      <c r="L30" s="43"/>
      <c r="M30" s="43"/>
      <c r="N30" s="43"/>
      <c r="O30" s="13"/>
    </row>
    <row r="31" spans="1:15" ht="12.75" thickBot="1">
      <c r="A31" s="4" t="s">
        <v>121</v>
      </c>
      <c r="D31" s="51">
        <f>SUM(D17:D29)</f>
        <v>34420</v>
      </c>
      <c r="E31" s="47"/>
      <c r="F31" s="51">
        <f>SUM(F17:F29)</f>
        <v>32387.7356</v>
      </c>
      <c r="G31" s="47"/>
      <c r="H31" s="51">
        <f>SUM(H17:H29)</f>
        <v>-12300</v>
      </c>
      <c r="I31" s="47"/>
      <c r="J31" s="51">
        <f>SUM(J17:J29)</f>
        <v>1446.885</v>
      </c>
      <c r="K31" s="50"/>
      <c r="L31" s="51">
        <f>SUM(L17:L29)</f>
        <v>669.37840000000006</v>
      </c>
      <c r="M31" s="50"/>
      <c r="N31" s="51">
        <f>SUM(N17:N29)</f>
        <v>56623.998999999996</v>
      </c>
      <c r="O31" s="50"/>
    </row>
    <row r="32" spans="1:15" ht="12.75" thickTop="1">
      <c r="N32" s="43"/>
      <c r="O32" s="13"/>
    </row>
    <row r="33" spans="1:15">
      <c r="A33" s="2" t="s">
        <v>122</v>
      </c>
      <c r="D33" s="1"/>
      <c r="E33" s="1"/>
      <c r="F33" s="5"/>
      <c r="G33" s="20"/>
      <c r="H33" s="5"/>
      <c r="I33" s="1"/>
      <c r="J33" s="1"/>
      <c r="K33" s="1"/>
      <c r="L33" s="1"/>
      <c r="M33" s="1"/>
      <c r="N33" s="1"/>
      <c r="O33" s="1"/>
    </row>
    <row r="34" spans="1:15">
      <c r="A34" s="2" t="s">
        <v>123</v>
      </c>
      <c r="D34" s="1"/>
      <c r="E34" s="1"/>
      <c r="F34" s="5"/>
      <c r="G34" s="20"/>
      <c r="H34" s="5"/>
      <c r="I34" s="1"/>
      <c r="J34" s="1"/>
      <c r="K34" s="1"/>
      <c r="L34" s="1"/>
      <c r="M34" s="1"/>
      <c r="N34" s="1"/>
      <c r="O34" s="1"/>
    </row>
    <row r="36" spans="1:15">
      <c r="D36" s="1"/>
      <c r="N36" s="54"/>
    </row>
    <row r="48" spans="1:15">
      <c r="A48" s="63">
        <v>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</sheetData>
  <mergeCells count="1">
    <mergeCell ref="A48:N48"/>
  </mergeCells>
  <printOptions horizontalCentered="1"/>
  <pageMargins left="0.2" right="0.2" top="0.5" bottom="0.25" header="0.3" footer="0.3"/>
  <pageSetup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is</vt:lpstr>
      <vt:lpstr>bs</vt:lpstr>
      <vt:lpstr>cf</vt:lpstr>
      <vt:lpstr>eq</vt:lpstr>
      <vt:lpstr>is!Print_Area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CSM-Saad</dc:creator>
  <cp:lastModifiedBy>D2WB42S</cp:lastModifiedBy>
  <cp:lastPrinted>2012-02-27T04:22:24Z</cp:lastPrinted>
  <dcterms:created xsi:type="dcterms:W3CDTF">2011-02-17T04:40:56Z</dcterms:created>
  <dcterms:modified xsi:type="dcterms:W3CDTF">2012-02-27T08:52:13Z</dcterms:modified>
</cp:coreProperties>
</file>